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Demolice stávající g..." sheetId="2" r:id="rId2"/>
    <sheet name="02 - Garáž" sheetId="3" r:id="rId3"/>
    <sheet name="03 - Dešťová kanalizace" sheetId="4" r:id="rId4"/>
    <sheet name="04 - Zpevněná plocha" sheetId="5" r:id="rId5"/>
    <sheet name="05 - Vedlejší náklady" sheetId="6" r:id="rId6"/>
  </sheets>
  <definedNames>
    <definedName name="_xlnm.Print_Area" localSheetId="0">'Rekapitulace stavby'!$D$4:$AO$76,'Rekapitulace stavby'!$C$82:$AQ$100</definedName>
    <definedName name="_xlnm.Print_Titles" localSheetId="0">'Rekapitulace stavby'!$92:$92</definedName>
    <definedName name="_xlnm._FilterDatabase" localSheetId="1" hidden="1">'01 - Demolice stávající g...'!$C$128:$K$159</definedName>
    <definedName name="_xlnm.Print_Area" localSheetId="1">'01 - Demolice stávající g...'!$C$4:$J$41,'01 - Demolice stávající g...'!$C$50:$J$76,'01 - Demolice stávající g...'!$C$82:$J$110,'01 - Demolice stávající g...'!$C$116:$K$159</definedName>
    <definedName name="_xlnm.Print_Titles" localSheetId="1">'01 - Demolice stávající g...'!$128:$128</definedName>
    <definedName name="_xlnm._FilterDatabase" localSheetId="2" hidden="1">'02 - Garáž'!$C$146:$K$462</definedName>
    <definedName name="_xlnm.Print_Area" localSheetId="2">'02 - Garáž'!$C$4:$J$41,'02 - Garáž'!$C$50:$J$76,'02 - Garáž'!$C$82:$J$128,'02 - Garáž'!$C$134:$K$462</definedName>
    <definedName name="_xlnm.Print_Titles" localSheetId="2">'02 - Garáž'!$146:$146</definedName>
    <definedName name="_xlnm._FilterDatabase" localSheetId="3" hidden="1">'03 - Dešťová kanalizace'!$C$132:$K$184</definedName>
    <definedName name="_xlnm.Print_Area" localSheetId="3">'03 - Dešťová kanalizace'!$C$4:$J$41,'03 - Dešťová kanalizace'!$C$50:$J$76,'03 - Dešťová kanalizace'!$C$82:$J$114,'03 - Dešťová kanalizace'!$C$120:$K$184</definedName>
    <definedName name="_xlnm.Print_Titles" localSheetId="3">'03 - Dešťová kanalizace'!$132:$132</definedName>
    <definedName name="_xlnm._FilterDatabase" localSheetId="4" hidden="1">'04 - Zpevněná plocha'!$C$129:$K$158</definedName>
    <definedName name="_xlnm.Print_Area" localSheetId="4">'04 - Zpevněná plocha'!$C$4:$J$41,'04 - Zpevněná plocha'!$C$50:$J$76,'04 - Zpevněná plocha'!$C$82:$J$111,'04 - Zpevněná plocha'!$C$117:$K$158</definedName>
    <definedName name="_xlnm.Print_Titles" localSheetId="4">'04 - Zpevněná plocha'!$129:$129</definedName>
    <definedName name="_xlnm._FilterDatabase" localSheetId="5" hidden="1">'05 - Vedlejší náklady'!$C$127:$K$132</definedName>
    <definedName name="_xlnm.Print_Area" localSheetId="5">'05 - Vedlejší náklady'!$C$4:$J$41,'05 - Vedlejší náklady'!$C$50:$J$76,'05 - Vedlejší náklady'!$C$82:$J$109,'05 - Vedlejší náklady'!$C$115:$K$132</definedName>
    <definedName name="_xlnm.Print_Titles" localSheetId="5">'05 - Vedlejší náklady'!$127:$127</definedName>
  </definedNames>
  <calcPr/>
</workbook>
</file>

<file path=xl/calcChain.xml><?xml version="1.0" encoding="utf-8"?>
<calcChain xmlns="http://schemas.openxmlformats.org/spreadsheetml/2006/main">
  <c i="6" r="J39"/>
  <c r="J38"/>
  <c i="1" r="AY99"/>
  <c i="6" r="J37"/>
  <c i="1" r="AX99"/>
  <c i="6" r="BI132"/>
  <c r="BH132"/>
  <c r="BG132"/>
  <c r="BF132"/>
  <c r="T132"/>
  <c r="T131"/>
  <c r="R132"/>
  <c r="R131"/>
  <c r="P132"/>
  <c r="P131"/>
  <c r="BK132"/>
  <c r="BK131"/>
  <c r="J131"/>
  <c r="J132"/>
  <c r="BE132"/>
  <c r="J98"/>
  <c r="BI130"/>
  <c r="BH130"/>
  <c r="BG130"/>
  <c r="BF130"/>
  <c r="T130"/>
  <c r="T129"/>
  <c r="T128"/>
  <c r="R130"/>
  <c r="R129"/>
  <c r="R128"/>
  <c r="P130"/>
  <c r="P129"/>
  <c r="P128"/>
  <c i="1" r="AU99"/>
  <c i="6" r="BK130"/>
  <c r="BK129"/>
  <c r="J129"/>
  <c r="BK128"/>
  <c r="J128"/>
  <c r="J96"/>
  <c r="J130"/>
  <c r="BE130"/>
  <c r="J97"/>
  <c r="J125"/>
  <c r="J124"/>
  <c r="F124"/>
  <c r="F122"/>
  <c r="E120"/>
  <c r="BI107"/>
  <c r="BH107"/>
  <c r="BG107"/>
  <c r="BF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BI102"/>
  <c r="F39"/>
  <c i="1" r="BD99"/>
  <c i="6" r="BH102"/>
  <c r="F38"/>
  <c i="1" r="BC99"/>
  <c i="6" r="BG102"/>
  <c r="F37"/>
  <c i="1" r="BB99"/>
  <c i="6" r="BF102"/>
  <c r="J36"/>
  <c i="1" r="AW99"/>
  <c i="6" r="F36"/>
  <c i="1" r="BA99"/>
  <c i="6" r="BE102"/>
  <c r="J30"/>
  <c r="J107"/>
  <c r="J101"/>
  <c r="J109"/>
  <c r="J31"/>
  <c r="J32"/>
  <c i="1" r="AG99"/>
  <c i="6" r="BE107"/>
  <c r="J35"/>
  <c i="1" r="AV99"/>
  <c i="6" r="F35"/>
  <c i="1" r="AZ99"/>
  <c i="6" r="J92"/>
  <c r="J91"/>
  <c r="F91"/>
  <c r="F89"/>
  <c r="E87"/>
  <c r="J41"/>
  <c r="J18"/>
  <c r="E18"/>
  <c r="F125"/>
  <c r="F92"/>
  <c r="J17"/>
  <c r="J12"/>
  <c r="J122"/>
  <c r="J89"/>
  <c r="E7"/>
  <c r="E118"/>
  <c r="E85"/>
  <c i="5" r="J39"/>
  <c r="J38"/>
  <c i="1" r="AY98"/>
  <c i="5" r="J37"/>
  <c i="1" r="AX98"/>
  <c i="5" r="BI158"/>
  <c r="BH158"/>
  <c r="BG158"/>
  <c r="BF158"/>
  <c r="T158"/>
  <c r="T157"/>
  <c r="R158"/>
  <c r="R157"/>
  <c r="P158"/>
  <c r="P157"/>
  <c r="BK158"/>
  <c r="BK157"/>
  <c r="J157"/>
  <c r="J158"/>
  <c r="BE158"/>
  <c r="J100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T152"/>
  <c r="R153"/>
  <c r="R152"/>
  <c r="P153"/>
  <c r="P152"/>
  <c r="BK153"/>
  <c r="BK152"/>
  <c r="J152"/>
  <c r="J153"/>
  <c r="BE153"/>
  <c r="J99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3"/>
  <c r="BH143"/>
  <c r="BG143"/>
  <c r="BF143"/>
  <c r="T143"/>
  <c r="T142"/>
  <c r="R143"/>
  <c r="R142"/>
  <c r="P143"/>
  <c r="P142"/>
  <c r="BK143"/>
  <c r="BK142"/>
  <c r="J142"/>
  <c r="J143"/>
  <c r="BE143"/>
  <c r="J98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2"/>
  <c r="BH132"/>
  <c r="BG132"/>
  <c r="BF132"/>
  <c r="T132"/>
  <c r="T131"/>
  <c r="T130"/>
  <c r="R132"/>
  <c r="R131"/>
  <c r="R130"/>
  <c r="P132"/>
  <c r="P131"/>
  <c r="P130"/>
  <c i="1" r="AU98"/>
  <c i="5" r="BK132"/>
  <c r="BK131"/>
  <c r="J131"/>
  <c r="BK130"/>
  <c r="J130"/>
  <c r="J96"/>
  <c r="J132"/>
  <c r="BE132"/>
  <c r="J97"/>
  <c r="J127"/>
  <c r="J126"/>
  <c r="F126"/>
  <c r="F124"/>
  <c r="E122"/>
  <c r="BI109"/>
  <c r="BH109"/>
  <c r="BG109"/>
  <c r="BF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F39"/>
  <c i="1" r="BD98"/>
  <c i="5" r="BH104"/>
  <c r="F38"/>
  <c i="1" r="BC98"/>
  <c i="5" r="BG104"/>
  <c r="F37"/>
  <c i="1" r="BB98"/>
  <c i="5" r="BF104"/>
  <c r="J36"/>
  <c i="1" r="AW98"/>
  <c i="5" r="F36"/>
  <c i="1" r="BA98"/>
  <c i="5" r="BE104"/>
  <c r="J30"/>
  <c r="J109"/>
  <c r="J103"/>
  <c r="J111"/>
  <c r="J31"/>
  <c r="J32"/>
  <c i="1" r="AG98"/>
  <c i="5" r="BE109"/>
  <c r="J35"/>
  <c i="1" r="AV98"/>
  <c i="5" r="F35"/>
  <c i="1" r="AZ98"/>
  <c i="5" r="J92"/>
  <c r="J91"/>
  <c r="F91"/>
  <c r="F89"/>
  <c r="E87"/>
  <c r="J41"/>
  <c r="J18"/>
  <c r="E18"/>
  <c r="F127"/>
  <c r="F92"/>
  <c r="J17"/>
  <c r="J12"/>
  <c r="J124"/>
  <c r="J89"/>
  <c r="E7"/>
  <c r="E120"/>
  <c r="E85"/>
  <c i="4" r="J39"/>
  <c r="J38"/>
  <c i="1" r="AY97"/>
  <c i="4" r="J37"/>
  <c i="1" r="AX97"/>
  <c i="4"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103"/>
  <c r="BI181"/>
  <c r="BH181"/>
  <c r="BG181"/>
  <c r="BF181"/>
  <c r="T181"/>
  <c r="T180"/>
  <c r="R181"/>
  <c r="R180"/>
  <c r="P181"/>
  <c r="P180"/>
  <c r="BK181"/>
  <c r="BK180"/>
  <c r="J180"/>
  <c r="J181"/>
  <c r="BE181"/>
  <c r="J102"/>
  <c r="BI179"/>
  <c r="BH179"/>
  <c r="BG179"/>
  <c r="BF179"/>
  <c r="T179"/>
  <c r="T178"/>
  <c r="R179"/>
  <c r="R178"/>
  <c r="P179"/>
  <c r="P178"/>
  <c r="BK179"/>
  <c r="BK178"/>
  <c r="J178"/>
  <c r="J179"/>
  <c r="BE179"/>
  <c r="J101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T174"/>
  <c r="R175"/>
  <c r="R174"/>
  <c r="P175"/>
  <c r="P174"/>
  <c r="BK175"/>
  <c r="BK174"/>
  <c r="J174"/>
  <c r="J175"/>
  <c r="BE175"/>
  <c r="J100"/>
  <c r="BI172"/>
  <c r="BH172"/>
  <c r="BG172"/>
  <c r="BF172"/>
  <c r="T172"/>
  <c r="T171"/>
  <c r="R172"/>
  <c r="R171"/>
  <c r="P172"/>
  <c r="P171"/>
  <c r="BK172"/>
  <c r="BK171"/>
  <c r="J171"/>
  <c r="J172"/>
  <c r="BE172"/>
  <c r="J99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T160"/>
  <c r="R161"/>
  <c r="R160"/>
  <c r="P161"/>
  <c r="P160"/>
  <c r="BK161"/>
  <c r="BK160"/>
  <c r="J160"/>
  <c r="J161"/>
  <c r="BE161"/>
  <c r="J98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T134"/>
  <c r="T133"/>
  <c r="R135"/>
  <c r="R134"/>
  <c r="R133"/>
  <c r="P135"/>
  <c r="P134"/>
  <c r="P133"/>
  <c i="1" r="AU97"/>
  <c i="4" r="BK135"/>
  <c r="BK134"/>
  <c r="J134"/>
  <c r="BK133"/>
  <c r="J133"/>
  <c r="J96"/>
  <c r="J135"/>
  <c r="BE135"/>
  <c r="J97"/>
  <c r="J130"/>
  <c r="J129"/>
  <c r="F129"/>
  <c r="F127"/>
  <c r="E125"/>
  <c r="BI112"/>
  <c r="BH112"/>
  <c r="BG112"/>
  <c r="BF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F39"/>
  <c i="1" r="BD97"/>
  <c i="4" r="BH107"/>
  <c r="F38"/>
  <c i="1" r="BC97"/>
  <c i="4" r="BG107"/>
  <c r="F37"/>
  <c i="1" r="BB97"/>
  <c i="4" r="BF107"/>
  <c r="J36"/>
  <c i="1" r="AW97"/>
  <c i="4" r="F36"/>
  <c i="1" r="BA97"/>
  <c i="4" r="BE107"/>
  <c r="J30"/>
  <c r="J112"/>
  <c r="J106"/>
  <c r="J114"/>
  <c r="J31"/>
  <c r="J32"/>
  <c i="1" r="AG97"/>
  <c i="4" r="BE112"/>
  <c r="J35"/>
  <c i="1" r="AV97"/>
  <c i="4" r="F35"/>
  <c i="1" r="AZ97"/>
  <c i="4" r="J92"/>
  <c r="J91"/>
  <c r="F91"/>
  <c r="F89"/>
  <c r="E87"/>
  <c r="J41"/>
  <c r="J18"/>
  <c r="E18"/>
  <c r="F130"/>
  <c r="F92"/>
  <c r="J17"/>
  <c r="J12"/>
  <c r="J127"/>
  <c r="J89"/>
  <c r="E7"/>
  <c r="E123"/>
  <c r="E85"/>
  <c i="3" r="J39"/>
  <c r="J38"/>
  <c i="1" r="AY96"/>
  <c i="3" r="J37"/>
  <c i="1" r="AX96"/>
  <c i="3" r="BI461"/>
  <c r="BH461"/>
  <c r="BG461"/>
  <c r="BF461"/>
  <c r="T461"/>
  <c r="T460"/>
  <c r="R461"/>
  <c r="R460"/>
  <c r="P461"/>
  <c r="P460"/>
  <c r="BK461"/>
  <c r="BK460"/>
  <c r="J460"/>
  <c r="J461"/>
  <c r="BE461"/>
  <c r="J117"/>
  <c r="BI459"/>
  <c r="BH459"/>
  <c r="BG459"/>
  <c r="BF459"/>
  <c r="T459"/>
  <c r="R459"/>
  <c r="P459"/>
  <c r="BK459"/>
  <c r="J459"/>
  <c r="BE459"/>
  <c r="BI458"/>
  <c r="BH458"/>
  <c r="BG458"/>
  <c r="BF458"/>
  <c r="T458"/>
  <c r="R458"/>
  <c r="P458"/>
  <c r="BK458"/>
  <c r="J458"/>
  <c r="BE458"/>
  <c r="BI454"/>
  <c r="BH454"/>
  <c r="BG454"/>
  <c r="BF454"/>
  <c r="T454"/>
  <c r="R454"/>
  <c r="P454"/>
  <c r="BK454"/>
  <c r="J454"/>
  <c r="BE454"/>
  <c r="BI453"/>
  <c r="BH453"/>
  <c r="BG453"/>
  <c r="BF453"/>
  <c r="T453"/>
  <c r="R453"/>
  <c r="P453"/>
  <c r="BK453"/>
  <c r="J453"/>
  <c r="BE453"/>
  <c r="BI452"/>
  <c r="BH452"/>
  <c r="BG452"/>
  <c r="BF452"/>
  <c r="T452"/>
  <c r="R452"/>
  <c r="P452"/>
  <c r="BK452"/>
  <c r="J452"/>
  <c r="BE452"/>
  <c r="BI451"/>
  <c r="BH451"/>
  <c r="BG451"/>
  <c r="BF451"/>
  <c r="T451"/>
  <c r="R451"/>
  <c r="P451"/>
  <c r="BK451"/>
  <c r="J451"/>
  <c r="BE451"/>
  <c r="BI448"/>
  <c r="BH448"/>
  <c r="BG448"/>
  <c r="BF448"/>
  <c r="T448"/>
  <c r="T447"/>
  <c r="R448"/>
  <c r="R447"/>
  <c r="P448"/>
  <c r="P447"/>
  <c r="BK448"/>
  <c r="BK447"/>
  <c r="J447"/>
  <c r="J448"/>
  <c r="BE448"/>
  <c r="J116"/>
  <c r="BI446"/>
  <c r="BH446"/>
  <c r="BG446"/>
  <c r="BF446"/>
  <c r="T446"/>
  <c r="R446"/>
  <c r="P446"/>
  <c r="BK446"/>
  <c r="J446"/>
  <c r="BE446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T442"/>
  <c r="R443"/>
  <c r="R442"/>
  <c r="P443"/>
  <c r="P442"/>
  <c r="BK443"/>
  <c r="BK442"/>
  <c r="J442"/>
  <c r="J443"/>
  <c r="BE443"/>
  <c r="J115"/>
  <c r="BI441"/>
  <c r="BH441"/>
  <c r="BG441"/>
  <c r="BF441"/>
  <c r="T441"/>
  <c r="R441"/>
  <c r="P441"/>
  <c r="BK441"/>
  <c r="J441"/>
  <c r="BE441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8"/>
  <c r="BH438"/>
  <c r="BG438"/>
  <c r="BF438"/>
  <c r="T438"/>
  <c r="R438"/>
  <c r="P438"/>
  <c r="BK438"/>
  <c r="J438"/>
  <c r="BE438"/>
  <c r="BI437"/>
  <c r="BH437"/>
  <c r="BG437"/>
  <c r="BF437"/>
  <c r="T437"/>
  <c r="R437"/>
  <c r="P437"/>
  <c r="BK437"/>
  <c r="J437"/>
  <c r="BE437"/>
  <c r="BI436"/>
  <c r="BH436"/>
  <c r="BG436"/>
  <c r="BF436"/>
  <c r="T436"/>
  <c r="R436"/>
  <c r="P436"/>
  <c r="BK436"/>
  <c r="J436"/>
  <c r="BE436"/>
  <c r="BI435"/>
  <c r="BH435"/>
  <c r="BG435"/>
  <c r="BF435"/>
  <c r="T435"/>
  <c r="R435"/>
  <c r="P435"/>
  <c r="BK435"/>
  <c r="J435"/>
  <c r="BE435"/>
  <c r="BI433"/>
  <c r="BH433"/>
  <c r="BG433"/>
  <c r="BF433"/>
  <c r="T433"/>
  <c r="T432"/>
  <c r="R433"/>
  <c r="R432"/>
  <c r="P433"/>
  <c r="P432"/>
  <c r="BK433"/>
  <c r="BK432"/>
  <c r="J432"/>
  <c r="J433"/>
  <c r="BE433"/>
  <c r="J114"/>
  <c r="BI431"/>
  <c r="BH431"/>
  <c r="BG431"/>
  <c r="BF431"/>
  <c r="T431"/>
  <c r="R431"/>
  <c r="P431"/>
  <c r="BK431"/>
  <c r="J431"/>
  <c r="BE431"/>
  <c r="BI430"/>
  <c r="BH430"/>
  <c r="BG430"/>
  <c r="BF430"/>
  <c r="T430"/>
  <c r="R430"/>
  <c r="P430"/>
  <c r="BK430"/>
  <c r="J430"/>
  <c r="BE430"/>
  <c r="BI429"/>
  <c r="BH429"/>
  <c r="BG429"/>
  <c r="BF429"/>
  <c r="T429"/>
  <c r="R429"/>
  <c r="P429"/>
  <c r="BK429"/>
  <c r="J429"/>
  <c r="BE429"/>
  <c r="BI428"/>
  <c r="BH428"/>
  <c r="BG428"/>
  <c r="BF428"/>
  <c r="T428"/>
  <c r="R428"/>
  <c r="P428"/>
  <c r="BK428"/>
  <c r="J428"/>
  <c r="BE428"/>
  <c r="BI427"/>
  <c r="BH427"/>
  <c r="BG427"/>
  <c r="BF427"/>
  <c r="T427"/>
  <c r="T426"/>
  <c r="R427"/>
  <c r="R426"/>
  <c r="P427"/>
  <c r="P426"/>
  <c r="BK427"/>
  <c r="BK426"/>
  <c r="J426"/>
  <c r="J427"/>
  <c r="BE427"/>
  <c r="J113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14"/>
  <c r="BH414"/>
  <c r="BG414"/>
  <c r="BF414"/>
  <c r="T414"/>
  <c r="R414"/>
  <c r="P414"/>
  <c r="BK414"/>
  <c r="J414"/>
  <c r="BE414"/>
  <c r="BI405"/>
  <c r="BH405"/>
  <c r="BG405"/>
  <c r="BF405"/>
  <c r="T405"/>
  <c r="R405"/>
  <c r="P405"/>
  <c r="BK405"/>
  <c r="J405"/>
  <c r="BE405"/>
  <c r="BI402"/>
  <c r="BH402"/>
  <c r="BG402"/>
  <c r="BF402"/>
  <c r="T402"/>
  <c r="R402"/>
  <c r="P402"/>
  <c r="BK402"/>
  <c r="J402"/>
  <c r="BE402"/>
  <c r="BI400"/>
  <c r="BH400"/>
  <c r="BG400"/>
  <c r="BF400"/>
  <c r="T400"/>
  <c r="R400"/>
  <c r="P400"/>
  <c r="BK400"/>
  <c r="J400"/>
  <c r="BE400"/>
  <c r="BI397"/>
  <c r="BH397"/>
  <c r="BG397"/>
  <c r="BF397"/>
  <c r="T397"/>
  <c r="R397"/>
  <c r="P397"/>
  <c r="BK397"/>
  <c r="J397"/>
  <c r="BE397"/>
  <c r="BI395"/>
  <c r="BH395"/>
  <c r="BG395"/>
  <c r="BF395"/>
  <c r="T395"/>
  <c r="R395"/>
  <c r="P395"/>
  <c r="BK395"/>
  <c r="J395"/>
  <c r="BE395"/>
  <c r="BI392"/>
  <c r="BH392"/>
  <c r="BG392"/>
  <c r="BF392"/>
  <c r="T392"/>
  <c r="R392"/>
  <c r="P392"/>
  <c r="BK392"/>
  <c r="J392"/>
  <c r="BE392"/>
  <c r="BI391"/>
  <c r="BH391"/>
  <c r="BG391"/>
  <c r="BF391"/>
  <c r="T391"/>
  <c r="R391"/>
  <c r="P391"/>
  <c r="BK391"/>
  <c r="J391"/>
  <c r="BE391"/>
  <c r="BI388"/>
  <c r="BH388"/>
  <c r="BG388"/>
  <c r="BF388"/>
  <c r="T388"/>
  <c r="R388"/>
  <c r="P388"/>
  <c r="BK388"/>
  <c r="J388"/>
  <c r="BE388"/>
  <c r="BI385"/>
  <c r="BH385"/>
  <c r="BG385"/>
  <c r="BF385"/>
  <c r="T385"/>
  <c r="R385"/>
  <c r="P385"/>
  <c r="BK385"/>
  <c r="J385"/>
  <c r="BE385"/>
  <c r="BI365"/>
  <c r="BH365"/>
  <c r="BG365"/>
  <c r="BF365"/>
  <c r="T365"/>
  <c r="R365"/>
  <c r="P365"/>
  <c r="BK365"/>
  <c r="J365"/>
  <c r="BE365"/>
  <c r="BI362"/>
  <c r="BH362"/>
  <c r="BG362"/>
  <c r="BF362"/>
  <c r="T362"/>
  <c r="R362"/>
  <c r="P362"/>
  <c r="BK362"/>
  <c r="J362"/>
  <c r="BE362"/>
  <c r="BI361"/>
  <c r="BH361"/>
  <c r="BG361"/>
  <c r="BF361"/>
  <c r="T361"/>
  <c r="T360"/>
  <c r="R361"/>
  <c r="R360"/>
  <c r="P361"/>
  <c r="P360"/>
  <c r="BK361"/>
  <c r="BK360"/>
  <c r="J360"/>
  <c r="J361"/>
  <c r="BE361"/>
  <c r="J112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7"/>
  <c r="BH347"/>
  <c r="BG347"/>
  <c r="BF347"/>
  <c r="T347"/>
  <c r="R347"/>
  <c r="P347"/>
  <c r="BK347"/>
  <c r="J347"/>
  <c r="BE347"/>
  <c r="BI346"/>
  <c r="BH346"/>
  <c r="BG346"/>
  <c r="BF346"/>
  <c r="T346"/>
  <c r="T345"/>
  <c r="R346"/>
  <c r="R345"/>
  <c r="P346"/>
  <c r="P345"/>
  <c r="BK346"/>
  <c r="BK345"/>
  <c r="J345"/>
  <c r="J346"/>
  <c r="BE346"/>
  <c r="J111"/>
  <c r="BI344"/>
  <c r="BH344"/>
  <c r="BG344"/>
  <c r="BF344"/>
  <c r="T344"/>
  <c r="R344"/>
  <c r="P344"/>
  <c r="BK344"/>
  <c r="J344"/>
  <c r="BE344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5"/>
  <c r="BH335"/>
  <c r="BG335"/>
  <c r="BF335"/>
  <c r="T335"/>
  <c r="T334"/>
  <c r="R335"/>
  <c r="R334"/>
  <c r="P335"/>
  <c r="P334"/>
  <c r="BK335"/>
  <c r="BK334"/>
  <c r="J334"/>
  <c r="J335"/>
  <c r="BE335"/>
  <c r="J110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8"/>
  <c r="BH328"/>
  <c r="BG328"/>
  <c r="BF328"/>
  <c r="T328"/>
  <c r="R328"/>
  <c r="P328"/>
  <c r="BK328"/>
  <c r="J328"/>
  <c r="BE328"/>
  <c r="BI327"/>
  <c r="BH327"/>
  <c r="BG327"/>
  <c r="BF327"/>
  <c r="T327"/>
  <c r="R327"/>
  <c r="P327"/>
  <c r="BK327"/>
  <c r="J327"/>
  <c r="BE327"/>
  <c r="BI326"/>
  <c r="BH326"/>
  <c r="BG326"/>
  <c r="BF326"/>
  <c r="T326"/>
  <c r="R326"/>
  <c r="P326"/>
  <c r="BK326"/>
  <c r="J326"/>
  <c r="BE326"/>
  <c r="BI325"/>
  <c r="BH325"/>
  <c r="BG325"/>
  <c r="BF325"/>
  <c r="T325"/>
  <c r="R325"/>
  <c r="P325"/>
  <c r="BK325"/>
  <c r="J325"/>
  <c r="BE325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8"/>
  <c r="BH318"/>
  <c r="BG318"/>
  <c r="BF318"/>
  <c r="T318"/>
  <c r="R318"/>
  <c r="P318"/>
  <c r="BK318"/>
  <c r="J318"/>
  <c r="BE318"/>
  <c r="BI317"/>
  <c r="BH317"/>
  <c r="BG317"/>
  <c r="BF317"/>
  <c r="T317"/>
  <c r="R317"/>
  <c r="P317"/>
  <c r="BK317"/>
  <c r="J317"/>
  <c r="BE317"/>
  <c r="BI316"/>
  <c r="BH316"/>
  <c r="BG316"/>
  <c r="BF316"/>
  <c r="T316"/>
  <c r="R316"/>
  <c r="P316"/>
  <c r="BK316"/>
  <c r="J316"/>
  <c r="BE316"/>
  <c r="BI315"/>
  <c r="BH315"/>
  <c r="BG315"/>
  <c r="BF315"/>
  <c r="T315"/>
  <c r="R315"/>
  <c r="P315"/>
  <c r="BK315"/>
  <c r="J315"/>
  <c r="BE315"/>
  <c r="BI314"/>
  <c r="BH314"/>
  <c r="BG314"/>
  <c r="BF314"/>
  <c r="T314"/>
  <c r="R314"/>
  <c r="P314"/>
  <c r="BK314"/>
  <c r="J314"/>
  <c r="BE314"/>
  <c r="BI313"/>
  <c r="BH313"/>
  <c r="BG313"/>
  <c r="BF313"/>
  <c r="T313"/>
  <c r="R313"/>
  <c r="P313"/>
  <c r="BK313"/>
  <c r="J313"/>
  <c r="BE313"/>
  <c r="BI312"/>
  <c r="BH312"/>
  <c r="BG312"/>
  <c r="BF312"/>
  <c r="T312"/>
  <c r="R312"/>
  <c r="P312"/>
  <c r="BK312"/>
  <c r="J312"/>
  <c r="BE312"/>
  <c r="BI311"/>
  <c r="BH311"/>
  <c r="BG311"/>
  <c r="BF311"/>
  <c r="T311"/>
  <c r="T310"/>
  <c r="T309"/>
  <c r="R311"/>
  <c r="R310"/>
  <c r="R309"/>
  <c r="P311"/>
  <c r="P310"/>
  <c r="P309"/>
  <c r="BK311"/>
  <c r="BK310"/>
  <c r="J310"/>
  <c r="BK309"/>
  <c r="J309"/>
  <c r="J311"/>
  <c r="BE311"/>
  <c r="J109"/>
  <c r="J108"/>
  <c r="BI308"/>
  <c r="BH308"/>
  <c r="BG308"/>
  <c r="BF308"/>
  <c r="T308"/>
  <c r="R308"/>
  <c r="P308"/>
  <c r="BK308"/>
  <c r="J308"/>
  <c r="BE308"/>
  <c r="BI307"/>
  <c r="BH307"/>
  <c r="BG307"/>
  <c r="BF307"/>
  <c r="T307"/>
  <c r="T306"/>
  <c r="R307"/>
  <c r="R306"/>
  <c r="P307"/>
  <c r="P306"/>
  <c r="BK307"/>
  <c r="BK306"/>
  <c r="J306"/>
  <c r="J307"/>
  <c r="BE307"/>
  <c r="J107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300"/>
  <c r="BH300"/>
  <c r="BG300"/>
  <c r="BF300"/>
  <c r="T300"/>
  <c r="T299"/>
  <c r="R300"/>
  <c r="R299"/>
  <c r="P300"/>
  <c r="P299"/>
  <c r="BK300"/>
  <c r="BK299"/>
  <c r="J299"/>
  <c r="J300"/>
  <c r="BE300"/>
  <c r="J106"/>
  <c r="BI298"/>
  <c r="BH298"/>
  <c r="BG298"/>
  <c r="BF298"/>
  <c r="T298"/>
  <c r="R298"/>
  <c r="P298"/>
  <c r="BK298"/>
  <c r="J298"/>
  <c r="BE298"/>
  <c r="BI296"/>
  <c r="BH296"/>
  <c r="BG296"/>
  <c r="BF296"/>
  <c r="T296"/>
  <c r="R296"/>
  <c r="P296"/>
  <c r="BK296"/>
  <c r="J296"/>
  <c r="BE296"/>
  <c r="BI294"/>
  <c r="BH294"/>
  <c r="BG294"/>
  <c r="BF294"/>
  <c r="T294"/>
  <c r="R294"/>
  <c r="P294"/>
  <c r="BK294"/>
  <c r="J294"/>
  <c r="BE294"/>
  <c r="BI292"/>
  <c r="BH292"/>
  <c r="BG292"/>
  <c r="BF292"/>
  <c r="T292"/>
  <c r="R292"/>
  <c r="P292"/>
  <c r="BK292"/>
  <c r="J292"/>
  <c r="BE292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71"/>
  <c r="BH271"/>
  <c r="BG271"/>
  <c r="BF271"/>
  <c r="T271"/>
  <c r="T270"/>
  <c r="R271"/>
  <c r="R270"/>
  <c r="P271"/>
  <c r="P270"/>
  <c r="BK271"/>
  <c r="BK270"/>
  <c r="J270"/>
  <c r="J271"/>
  <c r="BE271"/>
  <c r="J105"/>
  <c r="BI269"/>
  <c r="BH269"/>
  <c r="BG269"/>
  <c r="BF269"/>
  <c r="T269"/>
  <c r="T268"/>
  <c r="R269"/>
  <c r="R268"/>
  <c r="P269"/>
  <c r="P268"/>
  <c r="BK269"/>
  <c r="BK268"/>
  <c r="J268"/>
  <c r="J269"/>
  <c r="BE269"/>
  <c r="J104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59"/>
  <c r="BH259"/>
  <c r="BG259"/>
  <c r="BF259"/>
  <c r="T259"/>
  <c r="T258"/>
  <c r="R259"/>
  <c r="R258"/>
  <c r="P259"/>
  <c r="P258"/>
  <c r="BK259"/>
  <c r="BK258"/>
  <c r="J258"/>
  <c r="J259"/>
  <c r="BE259"/>
  <c r="J103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T252"/>
  <c r="R253"/>
  <c r="R252"/>
  <c r="P253"/>
  <c r="P252"/>
  <c r="BK253"/>
  <c r="BK252"/>
  <c r="J252"/>
  <c r="J253"/>
  <c r="BE253"/>
  <c r="J102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7"/>
  <c r="BH247"/>
  <c r="BG247"/>
  <c r="BF247"/>
  <c r="T247"/>
  <c r="R247"/>
  <c r="P247"/>
  <c r="BK247"/>
  <c r="J247"/>
  <c r="BE247"/>
  <c r="BI245"/>
  <c r="BH245"/>
  <c r="BG245"/>
  <c r="BF245"/>
  <c r="T245"/>
  <c r="R245"/>
  <c r="P245"/>
  <c r="BK245"/>
  <c r="J245"/>
  <c r="BE245"/>
  <c r="BI243"/>
  <c r="BH243"/>
  <c r="BG243"/>
  <c r="BF243"/>
  <c r="T243"/>
  <c r="R243"/>
  <c r="P243"/>
  <c r="BK243"/>
  <c r="J243"/>
  <c r="BE243"/>
  <c r="BI231"/>
  <c r="BH231"/>
  <c r="BG231"/>
  <c r="BF231"/>
  <c r="T231"/>
  <c r="T230"/>
  <c r="R231"/>
  <c r="R230"/>
  <c r="P231"/>
  <c r="P230"/>
  <c r="BK231"/>
  <c r="BK230"/>
  <c r="J230"/>
  <c r="J231"/>
  <c r="BE231"/>
  <c r="J101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14"/>
  <c r="BH214"/>
  <c r="BG214"/>
  <c r="BF214"/>
  <c r="T214"/>
  <c r="R214"/>
  <c r="P214"/>
  <c r="BK214"/>
  <c r="J214"/>
  <c r="BE214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7"/>
  <c r="BH197"/>
  <c r="BG197"/>
  <c r="BF197"/>
  <c r="T197"/>
  <c r="T196"/>
  <c r="R197"/>
  <c r="R196"/>
  <c r="P197"/>
  <c r="P196"/>
  <c r="BK197"/>
  <c r="BK196"/>
  <c r="J196"/>
  <c r="J197"/>
  <c r="BE197"/>
  <c r="J100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89"/>
  <c r="BH189"/>
  <c r="BG189"/>
  <c r="BF189"/>
  <c r="T189"/>
  <c r="R189"/>
  <c r="P189"/>
  <c r="BK189"/>
  <c r="J189"/>
  <c r="BE189"/>
  <c r="BI181"/>
  <c r="BH181"/>
  <c r="BG181"/>
  <c r="BF181"/>
  <c r="T181"/>
  <c r="T180"/>
  <c r="R181"/>
  <c r="R180"/>
  <c r="P181"/>
  <c r="P180"/>
  <c r="BK181"/>
  <c r="BK180"/>
  <c r="J180"/>
  <c r="J181"/>
  <c r="BE181"/>
  <c r="J9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4"/>
  <c r="BH174"/>
  <c r="BG174"/>
  <c r="BF174"/>
  <c r="T174"/>
  <c r="R174"/>
  <c r="P174"/>
  <c r="BK174"/>
  <c r="J174"/>
  <c r="BE174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T162"/>
  <c r="R163"/>
  <c r="R162"/>
  <c r="P163"/>
  <c r="P162"/>
  <c r="BK163"/>
  <c r="BK162"/>
  <c r="J162"/>
  <c r="J163"/>
  <c r="BE163"/>
  <c r="J98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T148"/>
  <c r="T147"/>
  <c r="R149"/>
  <c r="R148"/>
  <c r="R147"/>
  <c r="P149"/>
  <c r="P148"/>
  <c r="P147"/>
  <c i="1" r="AU96"/>
  <c i="3" r="BK149"/>
  <c r="BK148"/>
  <c r="J148"/>
  <c r="BK147"/>
  <c r="J147"/>
  <c r="J96"/>
  <c r="J149"/>
  <c r="BE149"/>
  <c r="J97"/>
  <c r="J144"/>
  <c r="J143"/>
  <c r="F143"/>
  <c r="F141"/>
  <c r="E139"/>
  <c r="BI126"/>
  <c r="BH126"/>
  <c r="BG126"/>
  <c r="BF126"/>
  <c r="BI125"/>
  <c r="BH125"/>
  <c r="BG125"/>
  <c r="BF125"/>
  <c r="BE125"/>
  <c r="BI124"/>
  <c r="BH124"/>
  <c r="BG124"/>
  <c r="BF124"/>
  <c r="BE124"/>
  <c r="BI123"/>
  <c r="BH123"/>
  <c r="BG123"/>
  <c r="BF123"/>
  <c r="BE123"/>
  <c r="BI122"/>
  <c r="BH122"/>
  <c r="BG122"/>
  <c r="BF122"/>
  <c r="BE122"/>
  <c r="BI121"/>
  <c r="F39"/>
  <c i="1" r="BD96"/>
  <c i="3" r="BH121"/>
  <c r="F38"/>
  <c i="1" r="BC96"/>
  <c i="3" r="BG121"/>
  <c r="F37"/>
  <c i="1" r="BB96"/>
  <c i="3" r="BF121"/>
  <c r="J36"/>
  <c i="1" r="AW96"/>
  <c i="3" r="F36"/>
  <c i="1" r="BA96"/>
  <c i="3" r="BE121"/>
  <c r="J30"/>
  <c r="J126"/>
  <c r="J120"/>
  <c r="J128"/>
  <c r="J31"/>
  <c r="J32"/>
  <c i="1" r="AG96"/>
  <c i="3" r="BE126"/>
  <c r="J35"/>
  <c i="1" r="AV96"/>
  <c i="3" r="F35"/>
  <c i="1" r="AZ96"/>
  <c i="3" r="J92"/>
  <c r="J91"/>
  <c r="F91"/>
  <c r="F89"/>
  <c r="E87"/>
  <c r="J41"/>
  <c r="J18"/>
  <c r="E18"/>
  <c r="F144"/>
  <c r="F92"/>
  <c r="J17"/>
  <c r="J12"/>
  <c r="J141"/>
  <c r="J89"/>
  <c r="E7"/>
  <c r="E137"/>
  <c r="E85"/>
  <c i="2" r="J39"/>
  <c r="J38"/>
  <c i="1" r="AY95"/>
  <c i="2" r="J37"/>
  <c i="1" r="AX95"/>
  <c i="2"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T152"/>
  <c r="R153"/>
  <c r="R152"/>
  <c r="P153"/>
  <c r="P152"/>
  <c r="BK153"/>
  <c r="BK152"/>
  <c r="J152"/>
  <c r="J153"/>
  <c r="BE153"/>
  <c r="J9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2"/>
  <c r="BH142"/>
  <c r="BG142"/>
  <c r="BF142"/>
  <c r="T142"/>
  <c r="T141"/>
  <c r="R142"/>
  <c r="R141"/>
  <c r="P142"/>
  <c r="P141"/>
  <c r="BK142"/>
  <c r="BK141"/>
  <c r="J141"/>
  <c r="J142"/>
  <c r="BE142"/>
  <c r="J98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T130"/>
  <c r="T129"/>
  <c r="R131"/>
  <c r="R130"/>
  <c r="R129"/>
  <c r="P131"/>
  <c r="P130"/>
  <c r="P129"/>
  <c i="1" r="AU95"/>
  <c i="2" r="BK131"/>
  <c r="BK130"/>
  <c r="J130"/>
  <c r="BK129"/>
  <c r="J129"/>
  <c r="J96"/>
  <c r="J131"/>
  <c r="BE131"/>
  <c r="J97"/>
  <c r="J126"/>
  <c r="J125"/>
  <c r="F125"/>
  <c r="F123"/>
  <c r="E121"/>
  <c r="BI108"/>
  <c r="BH108"/>
  <c r="BG108"/>
  <c r="BF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F39"/>
  <c i="1" r="BD95"/>
  <c i="2" r="BH103"/>
  <c r="F38"/>
  <c i="1" r="BC95"/>
  <c i="2" r="BG103"/>
  <c r="F37"/>
  <c i="1" r="BB95"/>
  <c i="2" r="BF103"/>
  <c r="J36"/>
  <c i="1" r="AW95"/>
  <c i="2" r="F36"/>
  <c i="1" r="BA95"/>
  <c i="2" r="BE103"/>
  <c r="J30"/>
  <c r="J108"/>
  <c r="J102"/>
  <c r="J110"/>
  <c r="J31"/>
  <c r="J32"/>
  <c i="1" r="AG95"/>
  <c i="2" r="BE108"/>
  <c r="J35"/>
  <c i="1" r="AV95"/>
  <c i="2" r="F35"/>
  <c i="1" r="AZ95"/>
  <c i="2" r="J92"/>
  <c r="J91"/>
  <c r="F91"/>
  <c r="F89"/>
  <c r="E87"/>
  <c r="J41"/>
  <c r="J18"/>
  <c r="E18"/>
  <c r="F126"/>
  <c r="F92"/>
  <c r="J17"/>
  <c r="J12"/>
  <c r="J123"/>
  <c r="J89"/>
  <c r="E7"/>
  <c r="E119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9"/>
  <c r="AN99"/>
  <c r="AT98"/>
  <c r="AN98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<sst xmlns="http://schemas.openxmlformats.org/spreadsheetml/2006/main">
  <si>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</si>
  <si>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</si>
  <si>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</si>
  <si>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</si>
  <si>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</si>
  <si>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{433ad9f9-4d5a-420b-a182-d1dad5219e9f}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</si>
  <si>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</si>
  <si>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</si>
  <si>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</si>
  <si>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</si>
  <si>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</si>
  <si>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</si>
  <si>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</si>
  <si>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</si>
  <si>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2018-KS-003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</si>
  <si>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</si>
  <si>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0,1</t>
  </si>
  <si>
    <t>Stavba:</t>
  </si>
  <si>
    <t>Garáž č. 436/3 a přilehlý pozemek č. 436/2</t>
  </si>
  <si>
    <t>KSO:</t>
  </si>
  <si>
    <t>CC-CZ:</t>
  </si>
  <si>
    <t>Místo:</t>
  </si>
  <si>
    <t xml:space="preserve"> </t>
  </si>
  <si>
    <t>Datum:</t>
  </si>
  <si>
    <t>20. 5. 2019</t>
  </si>
  <si>
    <t>Zadavatel:</t>
  </si>
  <si>
    <t>IČ:</t>
  </si>
  <si>
    <t>Muzeum Hlučínska</t>
  </si>
  <si>
    <t>DIČ:</t>
  </si>
  <si>
    <t>Uchazeč:</t>
  </si>
  <si>
    <t>Vyplň údaj</t>
  </si>
  <si>
    <t>Projektant:</t>
  </si>
  <si>
    <t>Ing. arch. Pavel Ksenič</t>
  </si>
  <si>
    <t>True</t>
  </si>
  <si>
    <t>Zpracovatel:</t>
  </si>
  <si>
    <t>190 07 680</t>
  </si>
  <si>
    <t>Ladislav Pekárek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</si>
  <si>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</si>
  <si>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</si>
  <si>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</si>
  <si>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</si>
  <si>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</si>
  <si>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</si>
  <si>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</si>
  <si>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</si>
  <si>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</si>
  <si>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</si>
  <si>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</si>
  <si>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</si>
  <si>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</si>
  <si>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</si>
  <si>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</si>
  <si>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</si>
  <si>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</si>
  <si>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</si>
  <si>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</si>
  <si>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</si>
  <si>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</si>
  <si>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</si>
  <si>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</si>
  <si>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</si>
  <si>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</si>
  <si>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</si>
  <si>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</si>
  <si>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</si>
  <si>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</si>
  <si>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</si>
  <si>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</si>
  <si>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</si>
  <si>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</si>
  <si>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</si>
  <si>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</si>
  <si>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</si>
  <si>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</si>
  <si>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</si>
  <si>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</si>
  <si>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</si>
  <si>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</si>
  <si>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</si>
  <si>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</si>
  <si>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</si>
  <si>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</si>
  <si>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</si>
  <si>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</si>
  <si>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Demolice stávající garáže</t>
  </si>
  <si>
    <t>STA</t>
  </si>
  <si>
    <t>1</t>
  </si>
  <si>
    <t>{5c3f8197-db76-43ac-9b9a-41728f6963f8}</t>
  </si>
  <si>
    <t>2</t>
  </si>
  <si>
    <t>02</t>
  </si>
  <si>
    <t>Garáž</t>
  </si>
  <si>
    <t>{f47059be-e39e-4d06-8432-3583c5db19dd}</t>
  </si>
  <si>
    <t>03</t>
  </si>
  <si>
    <t>Dešťová kanalizace</t>
  </si>
  <si>
    <t>{d8ae5cbe-4b48-442d-aadb-3aa4d0819812}</t>
  </si>
  <si>
    <t>04</t>
  </si>
  <si>
    <t>Zpevněná plocha</t>
  </si>
  <si>
    <t>{6e3c9356-d6ec-4463-9883-394aebe80309}</t>
  </si>
  <si>
    <t>05</t>
  </si>
  <si>
    <t>Vedlejší náklady</t>
  </si>
  <si>
    <t>VON</t>
  </si>
  <si>
    <t>{25c66423-6f64-4abe-984f-745a9d54edf1}</t>
  </si>
  <si>
    <t>KRYCÍ LIST SOUPISU PRACÍ</t>
  </si>
  <si>
    <t>Objekt:</t>
  </si>
  <si>
    <t>01 - Demolice stávající garáže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</si>
  <si>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</si>
  <si>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</si>
  <si>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</si>
  <si>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</si>
  <si>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</si>
  <si>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</si>
  <si>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</si>
  <si>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</si>
  <si>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1 - Zemní práce</t>
  </si>
  <si>
    <t>9 - Ostatní konstrukce a práce, bourání</t>
  </si>
  <si>
    <t>997 - Přesun sutě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</si>
  <si>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</si>
  <si>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</si>
  <si>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</si>
  <si>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</si>
  <si>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</si>
  <si>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</si>
  <si>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</si>
  <si>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</si>
  <si>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</si>
  <si>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</si>
  <si>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</si>
  <si>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</si>
  <si>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</si>
  <si>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</si>
  <si>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</si>
  <si>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</si>
  <si>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</si>
  <si>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</si>
  <si>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</si>
  <si>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</si>
  <si>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</si>
  <si>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</si>
  <si>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</si>
  <si>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</si>
  <si>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</si>
  <si>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</si>
  <si>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</si>
  <si>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</si>
  <si>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</si>
  <si>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2018 01</t>
  </si>
  <si>
    <t>4</t>
  </si>
  <si>
    <t>1194226483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</si>
  <si>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</si>
  <si>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</si>
  <si>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1178702159</t>
  </si>
  <si>
    <t>3</t>
  </si>
  <si>
    <t>122301101</t>
  </si>
  <si>
    <t xml:space="preserve">Odkopávky a prokopávky nezapažené  s přehozením výkopku na vzdálenost do 3 m nebo s naložením na dopravní prostředek v hornině tř. 4 do 100 m3</t>
  </si>
  <si>
    <t>m3</t>
  </si>
  <si>
    <t>1566207046</t>
  </si>
  <si>
    <t>VV</t>
  </si>
  <si>
    <t>okolní terén</t>
  </si>
  <si>
    <t>70,00*0,40</t>
  </si>
  <si>
    <t>122301109</t>
  </si>
  <si>
    <t xml:space="preserve">Odkopávky a prokopávky nezapažené  s přehozením výkopku na vzdálenost do 3 m nebo s naložením na dopravní prostředek v hornině tř. 4 Příplatek k cenám za lepivost horniny tř. 4</t>
  </si>
  <si>
    <t>-71964665</t>
  </si>
  <si>
    <t>5</t>
  </si>
  <si>
    <t>162701105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</si>
  <si>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</si>
  <si>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-154699470</t>
  </si>
  <si>
    <t>6</t>
  </si>
  <si>
    <t>162701109</t>
  </si>
  <si>
    <t xml:space="preserve"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</si>
  <si>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1704296765</t>
  </si>
  <si>
    <t>28*5 'Přepočtené koeficientem množství</t>
  </si>
  <si>
    <t>7</t>
  </si>
  <si>
    <t>171201201</t>
  </si>
  <si>
    <t xml:space="preserve">Uložení sypaniny  na skládky</t>
  </si>
  <si>
    <t>-227112737</t>
  </si>
  <si>
    <t>9</t>
  </si>
  <si>
    <t>Ostatní konstrukce a práce, bourání</t>
  </si>
  <si>
    <t>8</t>
  </si>
  <si>
    <t>962042321</t>
  </si>
  <si>
    <t xml:space="preserve">Bourání zdiva z betonu prostého  nadzákladového objemu přes 1 m3</t>
  </si>
  <si>
    <t>-1629567996</t>
  </si>
  <si>
    <t>betonová zídka</t>
  </si>
  <si>
    <t>0,50*0,40*6,10</t>
  </si>
  <si>
    <t>981011412</t>
  </si>
  <si>
    <t xml:space="preserve">Demolice budov  postupným rozebíráním z cihel, kamene, tvárnic na maltu cementovou nebo z betonu prostého s podílem konstrukcí přes 10 do 15 %</t>
  </si>
  <si>
    <t>1964742220</t>
  </si>
  <si>
    <t>13,56*5,65</t>
  </si>
  <si>
    <t>10</t>
  </si>
  <si>
    <t>981511116</t>
  </si>
  <si>
    <t xml:space="preserve">Demolice konstrukcí objektů  postupným rozebíráním konstrukcí z betonu prostého</t>
  </si>
  <si>
    <t>636407531</t>
  </si>
  <si>
    <t>základy pod úrovní přilehlého terénu</t>
  </si>
  <si>
    <t>5,65*0,30*0,80*2</t>
  </si>
  <si>
    <t>3,65*0,30*0,80*2</t>
  </si>
  <si>
    <t>Součet</t>
  </si>
  <si>
    <t>997</t>
  </si>
  <si>
    <t>Přesun sutě</t>
  </si>
  <si>
    <t>11</t>
  </si>
  <si>
    <t>997013501</t>
  </si>
  <si>
    <t xml:space="preserve">Odvoz suti a vybouraných hmot na skládku nebo meziskládku  se složením, na vzdálenost do 1 km</t>
  </si>
  <si>
    <t>t</t>
  </si>
  <si>
    <t>724319393</t>
  </si>
  <si>
    <t>12</t>
  </si>
  <si>
    <t>997013509</t>
  </si>
  <si>
    <t xml:space="preserve">Odvoz suti a vybouraných hmot na skládku nebo meziskládku  se složením, na vzdálenost Příplatek k ceně za každý další i započatý 1 km přes 1 km</t>
  </si>
  <si>
    <t>-441609156</t>
  </si>
  <si>
    <t>39,144*14 'Přepočtené koeficientem množství</t>
  </si>
  <si>
    <t>13</t>
  </si>
  <si>
    <t>997013801</t>
  </si>
  <si>
    <t>Poplatek za uložení stavebního odpadu na skládce (skládkovné) z prostého betonu zatříděného do Katalogu odpadů pod kódem 170 101</t>
  </si>
  <si>
    <t>-2088799289</t>
  </si>
  <si>
    <t>14</t>
  </si>
  <si>
    <t>997013803</t>
  </si>
  <si>
    <t>Poplatek za uložení stavebního odpadu na skládce (skládkovné) cihelného zatříděného do Katalogu odpadů pod kódem 170 102</t>
  </si>
  <si>
    <t>167839980</t>
  </si>
  <si>
    <t>997223855</t>
  </si>
  <si>
    <t>Poplatek za uložení stavebního odpadu na skládce (skládkovné) zeminy a kameniva zatříděného do Katalogu odpadů pod kódem 170 504</t>
  </si>
  <si>
    <t>-431985200</t>
  </si>
  <si>
    <t>28,00*1,80</t>
  </si>
  <si>
    <t>Fasáda</t>
  </si>
  <si>
    <t>89,792</t>
  </si>
  <si>
    <t>Omítka</t>
  </si>
  <si>
    <t>Vnitřní omítka</t>
  </si>
  <si>
    <t>109,494</t>
  </si>
  <si>
    <t>02 - Garáž</t>
  </si>
  <si>
    <t>2 - Zakládání</t>
  </si>
  <si>
    <t>3 - Svislé a kompletní konstrukce</t>
  </si>
  <si>
    <t>4 - Vodorovné konstrukce</t>
  </si>
  <si>
    <t>6 - Úpravy povrchů, podlahy a osazování výplní</t>
  </si>
  <si>
    <t>8 - Trubní vedení</t>
  </si>
  <si>
    <t>998 - Přesun hmot</t>
  </si>
  <si>
    <t>712 - Povlakové krytiny</t>
  </si>
  <si>
    <t>713 - Izolace tepelné</t>
  </si>
  <si>
    <t>735 - Ústřední vytápění - otopná tělesa</t>
  </si>
  <si>
    <t>741 - Elektroinstalace - silnoproud</t>
  </si>
  <si>
    <t xml:space="preserve">    01 - Elektroinstalace</t>
  </si>
  <si>
    <t xml:space="preserve">    02 - Rozvodnice</t>
  </si>
  <si>
    <t xml:space="preserve">    03 - Ochrana před bleskem</t>
  </si>
  <si>
    <t>762 - Konstrukce tesařské</t>
  </si>
  <si>
    <t>764 - Konstrukce klempířské</t>
  </si>
  <si>
    <t>766 - Konstrukce truhlářské</t>
  </si>
  <si>
    <t>767 - Konstrukce zámečnické</t>
  </si>
  <si>
    <t>783 - Dokončovací práce - nátěry</t>
  </si>
  <si>
    <t>784 - Dokončovací práce - malby a tapety</t>
  </si>
  <si>
    <t>131201201</t>
  </si>
  <si>
    <t xml:space="preserve">Hloubení zapažených jam a zářezů  s urovnáním dna do předepsaného profilu a spádu v hornině tř. 3 do 100 m3</t>
  </si>
  <si>
    <t>-1669801548</t>
  </si>
  <si>
    <t>8,00*7,24*0,35</t>
  </si>
  <si>
    <t>131201209</t>
  </si>
  <si>
    <t xml:space="preserve">Hloubení zapažených jam a zářezů  s urovnáním dna do předepsaného profilu a spádu Příplatek k cenám za lepivost horniny tř. 3</t>
  </si>
  <si>
    <t>-1399989045</t>
  </si>
  <si>
    <t>132212101</t>
  </si>
  <si>
    <t xml:space="preserve">Hloubení zapažených i nezapažených rýh šířky do 600 mm ručním nebo pneumatickým nářadím  s urovnáním dna do předepsaného profilu a spádu v horninách tř. 3 soudržných</t>
  </si>
  <si>
    <t>-407202695</t>
  </si>
  <si>
    <t>8,00*0,40*0,45*2</t>
  </si>
  <si>
    <t>6,44*0,40*0,45*2</t>
  </si>
  <si>
    <t>0,40*0,40*1,00</t>
  </si>
  <si>
    <t>132212109</t>
  </si>
  <si>
    <t xml:space="preserve">Hloubení zapažených i nezapažených rýh šířky do 600 mm ručním nebo pneumatickým nářadím  s urovnáním dna do předepsaného profilu a spádu v horninách tř. 3 Příplatek k cenám za lepivost horniny tř. 3</t>
  </si>
  <si>
    <t>1195114494</t>
  </si>
  <si>
    <t>-1013602017</t>
  </si>
  <si>
    <t>-1253217861</t>
  </si>
  <si>
    <t>171201211</t>
  </si>
  <si>
    <t>403981347</t>
  </si>
  <si>
    <t>5,358*1,8 'Přepočtené koeficientem množství</t>
  </si>
  <si>
    <t>Zakládání</t>
  </si>
  <si>
    <t>273321411</t>
  </si>
  <si>
    <t>Základy z betonu železového (bez výztuže) desky z betonu bez zvýšených nároků na prostředí tř. C 20/25</t>
  </si>
  <si>
    <t>-183001093</t>
  </si>
  <si>
    <t>8,00*7,24*0,20</t>
  </si>
  <si>
    <t>273351121</t>
  </si>
  <si>
    <t>Bednění základů desek zřízení</t>
  </si>
  <si>
    <t>-428585658</t>
  </si>
  <si>
    <t>(8,00+7,24)*2*0,20</t>
  </si>
  <si>
    <t>273351122</t>
  </si>
  <si>
    <t>Bednění základů desek odstranění</t>
  </si>
  <si>
    <t>725896714</t>
  </si>
  <si>
    <t>273362021</t>
  </si>
  <si>
    <t>Výztuž základů desek ze svařovaných sítí z drátů typu KARI</t>
  </si>
  <si>
    <t>566915073</t>
  </si>
  <si>
    <t>8,00*7,24*0,007667</t>
  </si>
  <si>
    <t>274313611</t>
  </si>
  <si>
    <t>Základy z betonu prostého pasy betonu kamenem neprokládaného tř. C 16/20</t>
  </si>
  <si>
    <t>685337126</t>
  </si>
  <si>
    <t>0,40*0,80*8,00*2</t>
  </si>
  <si>
    <t>0,40*0,80*6,44*2</t>
  </si>
  <si>
    <t>274351121</t>
  </si>
  <si>
    <t>Bednění základů pasů rovné zřízení</t>
  </si>
  <si>
    <t>1451619213</t>
  </si>
  <si>
    <t>pouze vnitřní strana pásů</t>
  </si>
  <si>
    <t>(7,20+6,44)*2*0,45</t>
  </si>
  <si>
    <t>274351122</t>
  </si>
  <si>
    <t>Bednění základů pasů rovné odstranění</t>
  </si>
  <si>
    <t>510319684</t>
  </si>
  <si>
    <t>275313611</t>
  </si>
  <si>
    <t>Základy z betonu prostého patky a bloky z betonu kamenem neprokládaného tř. C 16/20</t>
  </si>
  <si>
    <t>2115807250</t>
  </si>
  <si>
    <t>0,40*0,40*0,80</t>
  </si>
  <si>
    <t>Svislé a kompletní konstrukce</t>
  </si>
  <si>
    <t>16</t>
  </si>
  <si>
    <t>311234001</t>
  </si>
  <si>
    <t>Zdivo jednovrstvé z cihel děrovaných nebroušených klasických spojených na pero a drážku na maltu M5, pevnost cihel do P10, tl. zdiva 175 mm</t>
  </si>
  <si>
    <t>-493987905</t>
  </si>
  <si>
    <t>7,24*3,35*2</t>
  </si>
  <si>
    <t>-1,675*1,0</t>
  </si>
  <si>
    <t>7,65*3,35</t>
  </si>
  <si>
    <t>-4,50*2,40</t>
  </si>
  <si>
    <t>-0,90*2,45</t>
  </si>
  <si>
    <t>7,65*3,13</t>
  </si>
  <si>
    <t>17</t>
  </si>
  <si>
    <t>342244121</t>
  </si>
  <si>
    <t xml:space="preserve">Příčky jednoduché z cihel děrovaných  klasických spojených na pero a drážku na maltu M5, pevnost cihel do P15, tl. příčky 140 mm</t>
  </si>
  <si>
    <t>-1142541484</t>
  </si>
  <si>
    <t>měřeno elektronicky</t>
  </si>
  <si>
    <t>20,36-0,80*1,97</t>
  </si>
  <si>
    <t>18</t>
  </si>
  <si>
    <t>348101210</t>
  </si>
  <si>
    <t>Montáž vrat a vrátek k oplocení na sloupky ocelové, plochy jednotlivě do 2 m2</t>
  </si>
  <si>
    <t>kus</t>
  </si>
  <si>
    <t>-450840426</t>
  </si>
  <si>
    <t>19</t>
  </si>
  <si>
    <t>M</t>
  </si>
  <si>
    <t>55342320</t>
  </si>
  <si>
    <t>branka vchodová kovová 1200x940 mm</t>
  </si>
  <si>
    <t>1052287933</t>
  </si>
  <si>
    <t>20</t>
  </si>
  <si>
    <t>348171130</t>
  </si>
  <si>
    <t xml:space="preserve">Osazení oplocení z dílců  kovových rámových, na ocelové sloupky do 15° sklonu svahu, výšky přes 1,5 do 2,0 m</t>
  </si>
  <si>
    <t>m</t>
  </si>
  <si>
    <t>1511734218</t>
  </si>
  <si>
    <t>55342310</t>
  </si>
  <si>
    <t>plotové pole kovové 1200x2000 mm</t>
  </si>
  <si>
    <t>355904933</t>
  </si>
  <si>
    <t>Vodorovné konstrukce</t>
  </si>
  <si>
    <t>22</t>
  </si>
  <si>
    <t>413941123</t>
  </si>
  <si>
    <t>Osazování ocelových válcovaných nosníků ve stropech I nebo IE nebo U nebo UE nebo L č. 14 až 22 nebo výšky do 220 mm</t>
  </si>
  <si>
    <t>-1084756726</t>
  </si>
  <si>
    <t>8,00*0,06130*2</t>
  </si>
  <si>
    <t>23</t>
  </si>
  <si>
    <t>13010980</t>
  </si>
  <si>
    <t>ocel profilová HE-B 200 jakost 11 375</t>
  </si>
  <si>
    <t>418573417</t>
  </si>
  <si>
    <t>P</t>
  </si>
  <si>
    <t>Poznámka k položce:_x000d_
61,30 kg/bm_x000d_
nátěr 1,15 m2/bm</t>
  </si>
  <si>
    <t>24</t>
  </si>
  <si>
    <t>417321313</t>
  </si>
  <si>
    <t xml:space="preserve">Ztužující pásy a věnce z betonu železového (bez výztuže)  tř. C 16/20</t>
  </si>
  <si>
    <t>-221304513</t>
  </si>
  <si>
    <t>0,175*0,25*6,89</t>
  </si>
  <si>
    <t>0,175*0,25*8,00</t>
  </si>
  <si>
    <t>0,175*0,25*3,05</t>
  </si>
  <si>
    <t>0,175*0,25*0,75</t>
  </si>
  <si>
    <t>0,175*0,35*1,68</t>
  </si>
  <si>
    <t>0,175*0,25*1,43</t>
  </si>
  <si>
    <t>0,175*0,61*0,28</t>
  </si>
  <si>
    <t>0,175*0,46*0,90</t>
  </si>
  <si>
    <t>0,175*0,61*1,575</t>
  </si>
  <si>
    <t>0,175*0,46*4,50</t>
  </si>
  <si>
    <t>0,175*0,61*0,75</t>
  </si>
  <si>
    <t>25</t>
  </si>
  <si>
    <t>417351115</t>
  </si>
  <si>
    <t xml:space="preserve">Bednění bočnic ztužujících pásů a věnců včetně vzpěr  zřízení</t>
  </si>
  <si>
    <t>81361100</t>
  </si>
  <si>
    <t>0,25*6,89*2</t>
  </si>
  <si>
    <t>0,25*8,00*2</t>
  </si>
  <si>
    <t>0,25*3,05*2</t>
  </si>
  <si>
    <t>0,25*0,75*2</t>
  </si>
  <si>
    <t>0,35*1,68*2</t>
  </si>
  <si>
    <t>0,25*1,43*2</t>
  </si>
  <si>
    <t>0,61*0,28*2</t>
  </si>
  <si>
    <t>0,46*0,90*2</t>
  </si>
  <si>
    <t>0,61*1,575*2</t>
  </si>
  <si>
    <t>0,46*4,50*2</t>
  </si>
  <si>
    <t>0,61*0,75*2</t>
  </si>
  <si>
    <t>26</t>
  </si>
  <si>
    <t>417351116</t>
  </si>
  <si>
    <t xml:space="preserve">Bednění bočnic ztužujících pásů a věnců včetně vzpěr  odstranění</t>
  </si>
  <si>
    <t>40852440</t>
  </si>
  <si>
    <t>27</t>
  </si>
  <si>
    <t>417361221</t>
  </si>
  <si>
    <t xml:space="preserve">Výztuž ztužujících pásů a věnců  z betonářské oceli 10 216 (E)</t>
  </si>
  <si>
    <t>-1050798137</t>
  </si>
  <si>
    <t>1,695*0,050</t>
  </si>
  <si>
    <t>Úpravy povrchů, podlahy a osazování výplní</t>
  </si>
  <si>
    <t>28</t>
  </si>
  <si>
    <t>612311141</t>
  </si>
  <si>
    <t xml:space="preserve">Omítka vápenná vnitřních ploch  nanášená ručně dvouvrstvá štuková, tloušťky jádrové omítky do 10 mm a tloušťky štuku do 3 mm svislých konstrukcí stěn</t>
  </si>
  <si>
    <t>-549128274</t>
  </si>
  <si>
    <t>šikmé plochy měřeny elektronicky</t>
  </si>
  <si>
    <t>20,36*4</t>
  </si>
  <si>
    <t>-0,80*1,97</t>
  </si>
  <si>
    <t>-1,675*1,00</t>
  </si>
  <si>
    <t>5,55*3,13</t>
  </si>
  <si>
    <t>5,55*2,77</t>
  </si>
  <si>
    <t>1,96*3,13</t>
  </si>
  <si>
    <t>1,96*2,77</t>
  </si>
  <si>
    <t>29</t>
  </si>
  <si>
    <t>632481213</t>
  </si>
  <si>
    <t xml:space="preserve">Separační vrstva k oddělení podlahových vrstev  z polyetylénové fólie</t>
  </si>
  <si>
    <t>1580650762</t>
  </si>
  <si>
    <t>7,20*6,44</t>
  </si>
  <si>
    <t>30</t>
  </si>
  <si>
    <t>635111241</t>
  </si>
  <si>
    <t xml:space="preserve">Násyp ze štěrkopísku, písku nebo kameniva pod podlahy  se zhutněním z kameniva hrubého 8-16</t>
  </si>
  <si>
    <t>-421502096</t>
  </si>
  <si>
    <t>7,20*6,44*0,05</t>
  </si>
  <si>
    <t>31</t>
  </si>
  <si>
    <t>635111242</t>
  </si>
  <si>
    <t xml:space="preserve">Násyp ze štěrkopísku, písku nebo kameniva pod podlahy  se zhutněním z kameniva hrubého 16-32</t>
  </si>
  <si>
    <t>-1799055823</t>
  </si>
  <si>
    <t>7,20*6,44*0,30</t>
  </si>
  <si>
    <t>32</t>
  </si>
  <si>
    <t>637121111</t>
  </si>
  <si>
    <t xml:space="preserve">Okapový chodník z kameniva  s udusáním a urovnáním povrchu z kačírku tl. 100 mm</t>
  </si>
  <si>
    <t>1907451922</t>
  </si>
  <si>
    <t>33</t>
  </si>
  <si>
    <t>637311131</t>
  </si>
  <si>
    <t>Okapový chodník z obrubníků betonových zahradních, se zalitím spár cementovou maltou do lože z betonu prostého</t>
  </si>
  <si>
    <t>-1660491049</t>
  </si>
  <si>
    <t>8,15+0,80+0,90</t>
  </si>
  <si>
    <t>Trubní vedení</t>
  </si>
  <si>
    <t>34</t>
  </si>
  <si>
    <t>871315241</t>
  </si>
  <si>
    <t>Kanalizační potrubí z tvrdého PVC v otevřeném výkopu ve sklonu do 20 %, hladkého plnostěnného vícevrstvého, tuhost třídy SN 12 DN 150</t>
  </si>
  <si>
    <t>923483071</t>
  </si>
  <si>
    <t>35</t>
  </si>
  <si>
    <t>877310320</t>
  </si>
  <si>
    <t>Montáž tvarovek na kanalizačním plastovém potrubí z polypropylenu PP hladkého plnostěnného odboček DN 150</t>
  </si>
  <si>
    <t>-1564877312</t>
  </si>
  <si>
    <t>36</t>
  </si>
  <si>
    <t>28617205</t>
  </si>
  <si>
    <t>odbočka kanalizační PP SN 16 45° DN 150/DN150</t>
  </si>
  <si>
    <t>-1400299290</t>
  </si>
  <si>
    <t>37</t>
  </si>
  <si>
    <t>877315261</t>
  </si>
  <si>
    <t xml:space="preserve">Montáž tvarovek na kanalizačním potrubí z trub z plastu  z tvrdého PVC nebo z polypropylenu v otevřeném výkopu dvorních vpusťí DN 150</t>
  </si>
  <si>
    <t>2062287810</t>
  </si>
  <si>
    <t>38</t>
  </si>
  <si>
    <t>56231175</t>
  </si>
  <si>
    <t>vpusť dvorní se zápachovou klapkou lapačem písku a izolační přírubou DN 110, 160mm</t>
  </si>
  <si>
    <t>-1879854164</t>
  </si>
  <si>
    <t>39</t>
  </si>
  <si>
    <t>949101111</t>
  </si>
  <si>
    <t xml:space="preserve">Lešení pomocné pracovní pro objekty pozemních staveb  pro zatížení do 150 kg/m2, o výšce lešeňové podlahy do 1,9 m</t>
  </si>
  <si>
    <t>-2074882758</t>
  </si>
  <si>
    <t>5,55*6,89</t>
  </si>
  <si>
    <t>1,96*6,89</t>
  </si>
  <si>
    <t>40</t>
  </si>
  <si>
    <t>949121112</t>
  </si>
  <si>
    <t>Montáž lešení lehkého kozového dílcového o výšce lešeňové podlahy přes 1,2 do 1,9 m</t>
  </si>
  <si>
    <t>sada</t>
  </si>
  <si>
    <t>1693727785</t>
  </si>
  <si>
    <t>41</t>
  </si>
  <si>
    <t>949121212</t>
  </si>
  <si>
    <t>Montáž lešení lehkého kozového dílcového Příplatek za první a každý další den použití lešení k ceně -1112</t>
  </si>
  <si>
    <t>1519362628</t>
  </si>
  <si>
    <t>10*14 'Přepočtené koeficientem množství</t>
  </si>
  <si>
    <t>42</t>
  </si>
  <si>
    <t>949121812</t>
  </si>
  <si>
    <t>Demontáž lešení lehkého kozového dílcového o výšce lešeňové podlahy přes 1,2 do 1,9 m</t>
  </si>
  <si>
    <t>-750856924</t>
  </si>
  <si>
    <t>43</t>
  </si>
  <si>
    <t>952901221</t>
  </si>
  <si>
    <t xml:space="preserve">Vyčištění budov nebo objektů před předáním do užívání  průmyslových budov a objektů výrobních, skladovacích, garáží, dílen nebo hal apod. s nespalnou podlahou jakékoliv výšky podlaží</t>
  </si>
  <si>
    <t>-2003662733</t>
  </si>
  <si>
    <t>998</t>
  </si>
  <si>
    <t>Přesun hmot</t>
  </si>
  <si>
    <t>44</t>
  </si>
  <si>
    <t>998011001</t>
  </si>
  <si>
    <t xml:space="preserve">Přesun hmot pro budovy občanské výstavby, bydlení, výrobu a služby  s nosnou svislou konstrukcí zděnou z cihel, tvárnic nebo kamene vodorovná dopravní vzdálenost do 100 m pro budovy výšky do 6 m</t>
  </si>
  <si>
    <t>-1851925805</t>
  </si>
  <si>
    <t>712</t>
  </si>
  <si>
    <t>Povlakové krytiny</t>
  </si>
  <si>
    <t>45</t>
  </si>
  <si>
    <t>712331111</t>
  </si>
  <si>
    <t xml:space="preserve">Provedení povlakové krytiny střech plochých do 10° pásy na sucho  podkladní samolepící asfaltový pás</t>
  </si>
  <si>
    <t>-258771282</t>
  </si>
  <si>
    <t>46</t>
  </si>
  <si>
    <t>62866281</t>
  </si>
  <si>
    <t>pás asfaltový modifikovaný za studena samolepící tl. 3 mm na bednění</t>
  </si>
  <si>
    <t>-632052068</t>
  </si>
  <si>
    <t>64,92*1,15 'Přepočtené koeficientem množství</t>
  </si>
  <si>
    <t>47</t>
  </si>
  <si>
    <t>712341559</t>
  </si>
  <si>
    <t xml:space="preserve">Provedení povlakové krytiny střech plochých do 10° pásy přitavením  NAIP v plné ploše</t>
  </si>
  <si>
    <t>2030203228</t>
  </si>
  <si>
    <t>48</t>
  </si>
  <si>
    <t>62841170</t>
  </si>
  <si>
    <t>pásy s modifikovaným asfaltem vložka PE rouno minerální jemnozrnný posyp tl 3mm</t>
  </si>
  <si>
    <t>-899264195</t>
  </si>
  <si>
    <t>49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</si>
  <si>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</si>
  <si>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</si>
  <si>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269567712</t>
  </si>
  <si>
    <t>50</t>
  </si>
  <si>
    <t>69334106</t>
  </si>
  <si>
    <t>textilie ochranná vegetačních střech 600 g/m2, tl 6 mm, PES</t>
  </si>
  <si>
    <t>1704308181</t>
  </si>
  <si>
    <t>51</t>
  </si>
  <si>
    <t>712771111</t>
  </si>
  <si>
    <t>Provedení ochranné vrstvy vegetační střechy proti prorůstání kořenů, proti mechanickému poškození hydroizolace z rohoží nebo desek volně kladených na sraz, sklon střechy do 5°</t>
  </si>
  <si>
    <t>-1341367163</t>
  </si>
  <si>
    <t>52</t>
  </si>
  <si>
    <t>69334150.BDR</t>
  </si>
  <si>
    <t>Hydroakumulační deska pro zelené střechy z expandovaného polystyrenu, výška 50mm</t>
  </si>
  <si>
    <t>223679003</t>
  </si>
  <si>
    <t>53</t>
  </si>
  <si>
    <t>712771401</t>
  </si>
  <si>
    <t>Provedení vegetační vrstvy vegetační střechy ze substrátu, tloušťky do 100 mm, sklon střechy do 5°</t>
  </si>
  <si>
    <t>-1902669621</t>
  </si>
  <si>
    <t>54</t>
  </si>
  <si>
    <t>10321225</t>
  </si>
  <si>
    <t>substrát vegetačních střech extenzivní s nízkým obsahem organické složky</t>
  </si>
  <si>
    <t>-1685871812</t>
  </si>
  <si>
    <t>64,92*0,05</t>
  </si>
  <si>
    <t>55</t>
  </si>
  <si>
    <t>712771511</t>
  </si>
  <si>
    <t>Založení vegetace vegetační střechy suchým výsevem řízků, sklon střechy do 5°</t>
  </si>
  <si>
    <t>1752442815</t>
  </si>
  <si>
    <t>56</t>
  </si>
  <si>
    <t>00572621</t>
  </si>
  <si>
    <t>řízky rozchodníků pro vegetační střechy směs druhů</t>
  </si>
  <si>
    <t>kg</t>
  </si>
  <si>
    <t>-1403420645</t>
  </si>
  <si>
    <t>64,920*0,15</t>
  </si>
  <si>
    <t>9,738*0,05 'Přepočtené koeficientem množství</t>
  </si>
  <si>
    <t>57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</si>
  <si>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</si>
  <si>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</si>
  <si>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2083332479</t>
  </si>
  <si>
    <t>30,65*0,20*0,15</t>
  </si>
  <si>
    <t>58</t>
  </si>
  <si>
    <t>58337403</t>
  </si>
  <si>
    <t>kamenivo dekorační (kačírek) frakce 16/32</t>
  </si>
  <si>
    <t>-464513593</t>
  </si>
  <si>
    <t>0,92*2 'Přepočtené koeficientem množství</t>
  </si>
  <si>
    <t>59</t>
  </si>
  <si>
    <t>712771613</t>
  </si>
  <si>
    <t>Provedení ochranných pásů vegetační střechy osazení ochranné kačírkové lišty navařením na hydroizolaci</t>
  </si>
  <si>
    <t>-1689285556</t>
  </si>
  <si>
    <t>7,65+29,03</t>
  </si>
  <si>
    <t>60</t>
  </si>
  <si>
    <t>69334020</t>
  </si>
  <si>
    <t>lišta kačírková šířka 120 mm, délka 2000 mm, výška 45 mm, Al</t>
  </si>
  <si>
    <t>675619846</t>
  </si>
  <si>
    <t>36,68*1,02 'Přepočtené koeficientem množství</t>
  </si>
  <si>
    <t>61</t>
  </si>
  <si>
    <t>998712201</t>
  </si>
  <si>
    <t>Přesun hmot pro povlakové krytiny stanovený procentní sazbou (%) z ceny vodorovná dopravní vzdálenost do 50 m v objektech výšky do 6 m</t>
  </si>
  <si>
    <t>%</t>
  </si>
  <si>
    <t>1420221074</t>
  </si>
  <si>
    <t>713</t>
  </si>
  <si>
    <t>Izolace tepelné</t>
  </si>
  <si>
    <t>62</t>
  </si>
  <si>
    <t>713131151</t>
  </si>
  <si>
    <t>Montáž tepelné izolace stěn rohožemi, pásy, deskami, dílci, bloky (izolační materiál ve specifikaci) vložením jednovrstvě</t>
  </si>
  <si>
    <t>294879634</t>
  </si>
  <si>
    <t>63</t>
  </si>
  <si>
    <t>63140321</t>
  </si>
  <si>
    <t>deska izolační minerální kontaktních fasád kolmé vlákno λ=0,041 200x1200x60mm</t>
  </si>
  <si>
    <t>-832181058</t>
  </si>
  <si>
    <t>89,792*1,02 'Přepočtené koeficientem množství</t>
  </si>
  <si>
    <t>64</t>
  </si>
  <si>
    <t>998713201</t>
  </si>
  <si>
    <t>Přesun hmot pro izolace tepelné stanovený procentní sazbou (%) z ceny vodorovná dopravní vzdálenost do 50 m v objektech výšky do 6 m</t>
  </si>
  <si>
    <t>-113198455</t>
  </si>
  <si>
    <t>735</t>
  </si>
  <si>
    <t>Ústřední vytápění - otopná tělesa</t>
  </si>
  <si>
    <t>65</t>
  </si>
  <si>
    <t>735411107</t>
  </si>
  <si>
    <t>Konvektory nástěnné výšky tělesa 450 mm hloubky tělesa 60 mm stavební délky (mm) a výkonu (W) 1600 mm / 1065 W</t>
  </si>
  <si>
    <t>soubor</t>
  </si>
  <si>
    <t>525127947</t>
  </si>
  <si>
    <t>66</t>
  </si>
  <si>
    <t>998735201</t>
  </si>
  <si>
    <t xml:space="preserve">Přesun hmot pro otopná tělesa  stanovený procentní sazbou (%) z ceny vodorovná dopravní vzdálenost do 50 m v objektech výšky do 6 m</t>
  </si>
  <si>
    <t>134223176</t>
  </si>
  <si>
    <t>741</t>
  </si>
  <si>
    <t>Elektroinstalace - silnoproud</t>
  </si>
  <si>
    <t>Elektroinstalace</t>
  </si>
  <si>
    <t>67</t>
  </si>
  <si>
    <t>Jednopólový spínač</t>
  </si>
  <si>
    <t>ks</t>
  </si>
  <si>
    <t>R</t>
  </si>
  <si>
    <t>-1094377354</t>
  </si>
  <si>
    <t>68</t>
  </si>
  <si>
    <t>Střídavý přepínač</t>
  </si>
  <si>
    <t>184512056</t>
  </si>
  <si>
    <t>69</t>
  </si>
  <si>
    <t>Zásuvka 16A/230V</t>
  </si>
  <si>
    <t>-340319636</t>
  </si>
  <si>
    <t>70</t>
  </si>
  <si>
    <t>Zásuvka 16A/400V</t>
  </si>
  <si>
    <t>-1058510956</t>
  </si>
  <si>
    <t>71</t>
  </si>
  <si>
    <t>Krabice přístrojová KP</t>
  </si>
  <si>
    <t>147698311</t>
  </si>
  <si>
    <t>72</t>
  </si>
  <si>
    <t>06</t>
  </si>
  <si>
    <t>Krabice rozvodná KR</t>
  </si>
  <si>
    <t>658335876</t>
  </si>
  <si>
    <t>73</t>
  </si>
  <si>
    <t>07</t>
  </si>
  <si>
    <t>Pohybové čidlo stropní IP44</t>
  </si>
  <si>
    <t>-1752205110</t>
  </si>
  <si>
    <t>74</t>
  </si>
  <si>
    <t>08</t>
  </si>
  <si>
    <t>Kabel CYKY 3x1,5 -O</t>
  </si>
  <si>
    <t>766462796</t>
  </si>
  <si>
    <t>75</t>
  </si>
  <si>
    <t>09</t>
  </si>
  <si>
    <t>Kabel CYKY 3x1,5 -J</t>
  </si>
  <si>
    <t>566470162</t>
  </si>
  <si>
    <t>76</t>
  </si>
  <si>
    <t>Kabel CYKY 3x2,5 -J</t>
  </si>
  <si>
    <t>-1943340781</t>
  </si>
  <si>
    <t>77</t>
  </si>
  <si>
    <t>Krabice odbočná vč.svorkovnice Dehn R15</t>
  </si>
  <si>
    <t>547341962</t>
  </si>
  <si>
    <t>78</t>
  </si>
  <si>
    <t>Vodič CYA 6 zelenožlutý</t>
  </si>
  <si>
    <t>2116290239</t>
  </si>
  <si>
    <t>79</t>
  </si>
  <si>
    <t>Vodič CYA 16 zelenožlutý</t>
  </si>
  <si>
    <t>-2020114148</t>
  </si>
  <si>
    <t>80</t>
  </si>
  <si>
    <t>Kabel CYKY 5x2,5 -J</t>
  </si>
  <si>
    <t>1890342258</t>
  </si>
  <si>
    <t>81</t>
  </si>
  <si>
    <t>Kabel CYKY 4x10 -J</t>
  </si>
  <si>
    <t>779368483</t>
  </si>
  <si>
    <t>82</t>
  </si>
  <si>
    <t>Kabel CYKY 5Jx6</t>
  </si>
  <si>
    <t>1330769799</t>
  </si>
  <si>
    <t>83</t>
  </si>
  <si>
    <t>Sekání kabelových tras vč.zapravení</t>
  </si>
  <si>
    <t>1535440464</t>
  </si>
  <si>
    <t>84</t>
  </si>
  <si>
    <t>Sekání kapes + průrazy</t>
  </si>
  <si>
    <t>-851484110</t>
  </si>
  <si>
    <t>85</t>
  </si>
  <si>
    <t>Svítidlo LED 6400lm</t>
  </si>
  <si>
    <t>1986524012</t>
  </si>
  <si>
    <t>86</t>
  </si>
  <si>
    <t>Svítidlo LED 2000lm</t>
  </si>
  <si>
    <t>-1185261652</t>
  </si>
  <si>
    <t>87</t>
  </si>
  <si>
    <t>Zemní práce v komunikaci - bourání, výkop, pískové lože, podloží,</t>
  </si>
  <si>
    <t>kpl.</t>
  </si>
  <si>
    <t>-1787428561</t>
  </si>
  <si>
    <t>88</t>
  </si>
  <si>
    <t>Zemnící pásek FeZn 30x4 propoj mezi RE a HUB(EBB)</t>
  </si>
  <si>
    <t>1330766675</t>
  </si>
  <si>
    <t>Poznámka k položce:_x000d_
Svítidla jsou ceněna vč.el.předřadníků a popl.za likvidaci zdrojů a svítidel</t>
  </si>
  <si>
    <t>Rozvodnice</t>
  </si>
  <si>
    <t>89</t>
  </si>
  <si>
    <t>Rozvodnice RE-v typizovaném pilíři měření vč.příslušenství,umístit vedle HDS-dodávka ČEZ Distribuce a.s.</t>
  </si>
  <si>
    <t>kpl</t>
  </si>
  <si>
    <t>-1770583092</t>
  </si>
  <si>
    <t>90</t>
  </si>
  <si>
    <t>Rozvodnice RG-M2000 OCEP/Z vč.příslušenství</t>
  </si>
  <si>
    <t>1622586013</t>
  </si>
  <si>
    <t>91</t>
  </si>
  <si>
    <t>Pojistka výkonová 40A</t>
  </si>
  <si>
    <t>1962720665</t>
  </si>
  <si>
    <t>92</t>
  </si>
  <si>
    <t>Jistič s chráničem LS-FI B16/003</t>
  </si>
  <si>
    <t>-1124860848</t>
  </si>
  <si>
    <t>93</t>
  </si>
  <si>
    <t>Jistič s chráničem LS-FI B10/003</t>
  </si>
  <si>
    <t>98272731</t>
  </si>
  <si>
    <t>94</t>
  </si>
  <si>
    <t>Proudový chránič BD-FI 25/4/003</t>
  </si>
  <si>
    <t>-596403917</t>
  </si>
  <si>
    <t>95</t>
  </si>
  <si>
    <t>Jistič B 16/3</t>
  </si>
  <si>
    <t>1711543987</t>
  </si>
  <si>
    <t>96</t>
  </si>
  <si>
    <t>Jistič B 25/3</t>
  </si>
  <si>
    <t>-783666434</t>
  </si>
  <si>
    <t>97</t>
  </si>
  <si>
    <t>Jistič B16/1</t>
  </si>
  <si>
    <t>120526806</t>
  </si>
  <si>
    <t>98</t>
  </si>
  <si>
    <t>Vypínač A40/3</t>
  </si>
  <si>
    <t>-1323656785</t>
  </si>
  <si>
    <t>Ochrana před bleskem</t>
  </si>
  <si>
    <t>99</t>
  </si>
  <si>
    <t>Vodič FeZn 10</t>
  </si>
  <si>
    <t>-813400916</t>
  </si>
  <si>
    <t>100</t>
  </si>
  <si>
    <t>Zkušební svorka SZD</t>
  </si>
  <si>
    <t>404044403</t>
  </si>
  <si>
    <t>101</t>
  </si>
  <si>
    <t>Svorka křížová SKD</t>
  </si>
  <si>
    <t>-1025654417</t>
  </si>
  <si>
    <t>102</t>
  </si>
  <si>
    <t>Značkovací štítek</t>
  </si>
  <si>
    <t>-496738137</t>
  </si>
  <si>
    <t>103</t>
  </si>
  <si>
    <t>Podpěra vedení na ploché střechy PVPS</t>
  </si>
  <si>
    <t>582876311</t>
  </si>
  <si>
    <t>104</t>
  </si>
  <si>
    <t>Zemnící pásek FeZn 30x4, vč.propoje do HUB(EBB)</t>
  </si>
  <si>
    <t>-956969922</t>
  </si>
  <si>
    <t>105</t>
  </si>
  <si>
    <t>Zem. práce pro uzemnění (výkop,zához,úprava terénu)</t>
  </si>
  <si>
    <t>560081928</t>
  </si>
  <si>
    <t>106</t>
  </si>
  <si>
    <t>Vodič tvrzený AlMgSi 8</t>
  </si>
  <si>
    <t>2116322176</t>
  </si>
  <si>
    <t>107</t>
  </si>
  <si>
    <t>Podpěra vedení pro svod PVZZ</t>
  </si>
  <si>
    <t>-2031157704</t>
  </si>
  <si>
    <t>108</t>
  </si>
  <si>
    <t>Ochranná trubka z PE P29, nekovová, netříštivá</t>
  </si>
  <si>
    <t>-289271507</t>
  </si>
  <si>
    <t>109</t>
  </si>
  <si>
    <t>Vodič tvrzený AlMgSi 8 s poplastováním</t>
  </si>
  <si>
    <t>1690450157</t>
  </si>
  <si>
    <t>110</t>
  </si>
  <si>
    <t>Svorka spojovací SS</t>
  </si>
  <si>
    <t>1329423984</t>
  </si>
  <si>
    <t>111</t>
  </si>
  <si>
    <t>Svorka okapová SOD</t>
  </si>
  <si>
    <t>91012250</t>
  </si>
  <si>
    <t>112</t>
  </si>
  <si>
    <t>Krabice pro svorku zkušební UP 140x140x68mm</t>
  </si>
  <si>
    <t>-1047546307</t>
  </si>
  <si>
    <t>762</t>
  </si>
  <si>
    <t>Konstrukce tesařské</t>
  </si>
  <si>
    <t>113</t>
  </si>
  <si>
    <t>762083122</t>
  </si>
  <si>
    <t xml:space="preserve">Práce společné pro tesařské konstrukce  impregnace řeziva máčením proti dřevokaznému hmyzu, houbám a plísním, třída ohrožení 3 a 4 (dřevo v exteriéru)</t>
  </si>
  <si>
    <t>418827193</t>
  </si>
  <si>
    <t>114</t>
  </si>
  <si>
    <t>762420033</t>
  </si>
  <si>
    <t>Obložení stropů nebo střešních podhledů z cementotřískových desek šroubovaných na pero a drážku broušených, tloušťky desky 16 mm</t>
  </si>
  <si>
    <t>-993684529</t>
  </si>
  <si>
    <t>4,75</t>
  </si>
  <si>
    <t>115</t>
  </si>
  <si>
    <t>762430033</t>
  </si>
  <si>
    <t>Obložení stěn z cementotřískových desek šroubovaných na pero a drážku broušených, tloušťky desky 16 mm</t>
  </si>
  <si>
    <t>2080147526</t>
  </si>
  <si>
    <t>pohled JZ</t>
  </si>
  <si>
    <t>po podhled - rovná stěna</t>
  </si>
  <si>
    <t>8,14*2,40</t>
  </si>
  <si>
    <t>-4,20*2,40</t>
  </si>
  <si>
    <t>-0,90*2,46</t>
  </si>
  <si>
    <t>nad podledem - šikmá stěna</t>
  </si>
  <si>
    <t>8,231*0,95</t>
  </si>
  <si>
    <t>1,15*0,95</t>
  </si>
  <si>
    <t>sloup</t>
  </si>
  <si>
    <t>(0,30+0,35)*2*2,40</t>
  </si>
  <si>
    <t>pohled JV</t>
  </si>
  <si>
    <t>7,39*3,35</t>
  </si>
  <si>
    <t>pohled SZ</t>
  </si>
  <si>
    <t>pohled SV</t>
  </si>
  <si>
    <t>8,14*3,35</t>
  </si>
  <si>
    <t>-7,65*0,60</t>
  </si>
  <si>
    <t>116</t>
  </si>
  <si>
    <t>762439001</t>
  </si>
  <si>
    <t>Obložení stěn montáž roštu podkladového</t>
  </si>
  <si>
    <t>-804531476</t>
  </si>
  <si>
    <t>3 bm na m2</t>
  </si>
  <si>
    <t>Fasáda*3,00</t>
  </si>
  <si>
    <t>117</t>
  </si>
  <si>
    <t>60514105</t>
  </si>
  <si>
    <t>řezivo jehličnaté lať pevnostní třída S10-13 průžez 30x50mm</t>
  </si>
  <si>
    <t>-1130576834</t>
  </si>
  <si>
    <t>269,376*0,03*0,05</t>
  </si>
  <si>
    <t>0,404*1,04 'Přepočtené koeficientem množství</t>
  </si>
  <si>
    <t>118</t>
  </si>
  <si>
    <t>762495000</t>
  </si>
  <si>
    <t xml:space="preserve">Spojovací prostředky olištování spár, obložení stropů, střešních podhledů a stěn  hřebíky, vruty</t>
  </si>
  <si>
    <t>-773903343</t>
  </si>
  <si>
    <t>119</t>
  </si>
  <si>
    <t>762713110</t>
  </si>
  <si>
    <t xml:space="preserve">Montáž prostorových vázaných konstrukcí z řeziva hraněného nebo polohraněného  průřezové plochy do 120 cm2</t>
  </si>
  <si>
    <t>88178111</t>
  </si>
  <si>
    <t>konstrukce šikmé stříšky</t>
  </si>
  <si>
    <t>50,00</t>
  </si>
  <si>
    <t>120</t>
  </si>
  <si>
    <t>60512001</t>
  </si>
  <si>
    <t>řezivo jehličnaté hranol jakost I do 120cm2</t>
  </si>
  <si>
    <t>-442100912</t>
  </si>
  <si>
    <t>50*0,10*0,10</t>
  </si>
  <si>
    <t>121</t>
  </si>
  <si>
    <t>762713120</t>
  </si>
  <si>
    <t xml:space="preserve">Montáž prostorových vázaných konstrukcí z řeziva hraněného nebo polohraněného  průřezové plochy přes 120 do 224 cm2</t>
  </si>
  <si>
    <t>-180329956</t>
  </si>
  <si>
    <t>sloupek</t>
  </si>
  <si>
    <t>2,40</t>
  </si>
  <si>
    <t>122</t>
  </si>
  <si>
    <t>60512011</t>
  </si>
  <si>
    <t>řezivo jehličnaté hranol jakost I nad 120cm2</t>
  </si>
  <si>
    <t>-319523725</t>
  </si>
  <si>
    <t>0,15*0,15*2,40</t>
  </si>
  <si>
    <t>123</t>
  </si>
  <si>
    <t>762810017</t>
  </si>
  <si>
    <t>Záklop stropů z dřevoštěpkových desek OSB šroubovaných na trámy na sraz, tloušťky desky 25 mm</t>
  </si>
  <si>
    <t>1805533218</t>
  </si>
  <si>
    <t>57,08</t>
  </si>
  <si>
    <t>124</t>
  </si>
  <si>
    <t>762822110</t>
  </si>
  <si>
    <t xml:space="preserve">Montáž stropních trámů  z hraněného a polohraněného řeziva s trámovými výměnami, průřezové plochy do 144 cm2</t>
  </si>
  <si>
    <t>-1922776198</t>
  </si>
  <si>
    <t>krokve</t>
  </si>
  <si>
    <t>průměrná délka7,85 m</t>
  </si>
  <si>
    <t>7,85*13</t>
  </si>
  <si>
    <t>pozednice</t>
  </si>
  <si>
    <t>7,65*2</t>
  </si>
  <si>
    <t>trámek na krokvích</t>
  </si>
  <si>
    <t>8,07</t>
  </si>
  <si>
    <t>125</t>
  </si>
  <si>
    <t>2147425015</t>
  </si>
  <si>
    <t>7,85*13*0,08*0,14</t>
  </si>
  <si>
    <t>7,65*2*0,06*0,16</t>
  </si>
  <si>
    <t>8,07*0,08*0,14</t>
  </si>
  <si>
    <t>1,38*1,04 'Přepočtené koeficientem množství</t>
  </si>
  <si>
    <t>126</t>
  </si>
  <si>
    <t>762895000</t>
  </si>
  <si>
    <t xml:space="preserve">Spojovací prostředky záklopu stropů, stropnic, podbíjení  hřebíky, svory</t>
  </si>
  <si>
    <t>-888677918</t>
  </si>
  <si>
    <t>127</t>
  </si>
  <si>
    <t>998762201</t>
  </si>
  <si>
    <t xml:space="preserve">Přesun hmot pro konstrukce tesařské  stanovený procentní sazbou (%) z ceny vodorovná dopravní vzdálenost do 50 m v objektech výšky do 6 m</t>
  </si>
  <si>
    <t>-15871641</t>
  </si>
  <si>
    <t>764</t>
  </si>
  <si>
    <t>Konstrukce klempířské</t>
  </si>
  <si>
    <t>128</t>
  </si>
  <si>
    <t>764214604</t>
  </si>
  <si>
    <t>Oplechování horních ploch zdí a nadezdívek (atik) z pozinkovaného plechu s povrchovou úpravou mechanicky kotvené rš 330 mm</t>
  </si>
  <si>
    <t>-323965952</t>
  </si>
  <si>
    <t>129</t>
  </si>
  <si>
    <t>764216601</t>
  </si>
  <si>
    <t>Oplechování parapetů z pozinkovaného plechu s povrchovou úpravou rovných mechanicky kotvené, bez rohů rš 160 mm</t>
  </si>
  <si>
    <t>1763410582</t>
  </si>
  <si>
    <t>130</t>
  </si>
  <si>
    <t>764511612</t>
  </si>
  <si>
    <t>Žlab podokapní z pozinkovaného plechu s povrchovou úpravou včetně háků a čel hranatý rš 330 mm</t>
  </si>
  <si>
    <t>-1816164418</t>
  </si>
  <si>
    <t>131</t>
  </si>
  <si>
    <t>764518622</t>
  </si>
  <si>
    <t>Svod z pozinkovaného plechu s upraveným povrchem včetně objímek, kolen a odskoků kruhový, průměru 100 mm</t>
  </si>
  <si>
    <t>-141374235</t>
  </si>
  <si>
    <t>132</t>
  </si>
  <si>
    <t>998764201</t>
  </si>
  <si>
    <t>Přesun hmot pro konstrukce klempířské stanovený procentní sazbou (%) z ceny vodorovná dopravní vzdálenost do 50 m v objektech výšky do 6 m</t>
  </si>
  <si>
    <t>152836701</t>
  </si>
  <si>
    <t>766</t>
  </si>
  <si>
    <t>Konstrukce truhlářské</t>
  </si>
  <si>
    <t>133</t>
  </si>
  <si>
    <t>766622125</t>
  </si>
  <si>
    <t>Montáž oken plastových včetně montáže rámu na polyuretanovou pěnu plochy přes 1 m2 otevíravých nebo sklápěcích do dřevěné konstrukce, výšky do 1,5 m</t>
  </si>
  <si>
    <t>1463613422</t>
  </si>
  <si>
    <t>1,675*1,00</t>
  </si>
  <si>
    <t>134</t>
  </si>
  <si>
    <t>OKNO</t>
  </si>
  <si>
    <t>Okno plastová otevíravé a spklápěcí 1 675 x 1000 mm</t>
  </si>
  <si>
    <t>-1366123849</t>
  </si>
  <si>
    <t>135</t>
  </si>
  <si>
    <t>766660421</t>
  </si>
  <si>
    <t xml:space="preserve">Montáž dveřních křídel dřevěných nebo plastových  vchodových dveří včetně rámu do zdiva jednokřídlových s nadsvětlíkem</t>
  </si>
  <si>
    <t>-2020905515</t>
  </si>
  <si>
    <t>136</t>
  </si>
  <si>
    <t>DVERE</t>
  </si>
  <si>
    <t>Dvěře vstupní plastové s nadsvětlíkem 800 x 2 350 mm</t>
  </si>
  <si>
    <t>1158875756</t>
  </si>
  <si>
    <t>137</t>
  </si>
  <si>
    <t>766694113</t>
  </si>
  <si>
    <t xml:space="preserve">Montáž ostatních truhlářských konstrukcí  parapetních desek dřevěných nebo plastových šířky do 300 mm, délky přes 1600 do 2600 mm</t>
  </si>
  <si>
    <t>-97015465</t>
  </si>
  <si>
    <t>138</t>
  </si>
  <si>
    <t>61144019</t>
  </si>
  <si>
    <t>koncovka k parapetu plastovému vnitřnímu 1 pár</t>
  </si>
  <si>
    <t>339131745</t>
  </si>
  <si>
    <t>139</t>
  </si>
  <si>
    <t>61144400</t>
  </si>
  <si>
    <t>parapet plastový vnitřní - komůrkový 18 x 2 x 100 cm</t>
  </si>
  <si>
    <t>-1078165735</t>
  </si>
  <si>
    <t>140</t>
  </si>
  <si>
    <t>998766201</t>
  </si>
  <si>
    <t>Přesun hmot pro konstrukce truhlářské stanovený procentní sazbou (%) z ceny vodorovná dopravní vzdálenost do 50 m v objektech výšky do 6 m</t>
  </si>
  <si>
    <t>1715907967</t>
  </si>
  <si>
    <t>767</t>
  </si>
  <si>
    <t>Konstrukce zámečnické</t>
  </si>
  <si>
    <t>141</t>
  </si>
  <si>
    <t>767651113</t>
  </si>
  <si>
    <t>Montáž vrat garážových nebo průmyslových sekčních zajížděcích pod strop, plochy přes 9 do 13 m2</t>
  </si>
  <si>
    <t>570236670</t>
  </si>
  <si>
    <t>142</t>
  </si>
  <si>
    <t>VR</t>
  </si>
  <si>
    <t>Vrata sekční 4 500 x 2 400 mmzateplená</t>
  </si>
  <si>
    <t>1779861183</t>
  </si>
  <si>
    <t>143</t>
  </si>
  <si>
    <t>767651126</t>
  </si>
  <si>
    <t>Montáž vrat garážových nebo průmyslových příslušenství sekčních vrat elektrického pohonu</t>
  </si>
  <si>
    <t>136367356</t>
  </si>
  <si>
    <t>144</t>
  </si>
  <si>
    <t>55345877</t>
  </si>
  <si>
    <t xml:space="preserve">pohon garážových sekčních a výklopných vrat o síle 800 N  max. 25 cyklů denně</t>
  </si>
  <si>
    <t>-396845965</t>
  </si>
  <si>
    <t>783</t>
  </si>
  <si>
    <t>Dokončovací práce - nátěry</t>
  </si>
  <si>
    <t>145</t>
  </si>
  <si>
    <t>783301313</t>
  </si>
  <si>
    <t>Příprava podkladu zámečnických konstrukcí před provedením nátěru odmaštění odmašťovačem ředidlovým</t>
  </si>
  <si>
    <t>2002135000</t>
  </si>
  <si>
    <t>nátěr HE-B</t>
  </si>
  <si>
    <t>7,65*1,15*2</t>
  </si>
  <si>
    <t>146</t>
  </si>
  <si>
    <t>783314101</t>
  </si>
  <si>
    <t>Základní nátěr zámečnických konstrukcí jednonásobný syntetický</t>
  </si>
  <si>
    <t>-1682893026</t>
  </si>
  <si>
    <t>147</t>
  </si>
  <si>
    <t>783315101</t>
  </si>
  <si>
    <t>Mezinátěr zámečnických konstrukcí jednonásobný syntetický standardní</t>
  </si>
  <si>
    <t>1443122907</t>
  </si>
  <si>
    <t>148</t>
  </si>
  <si>
    <t>783317101</t>
  </si>
  <si>
    <t>Krycí nátěr (email) zámečnických konstrukcí jednonásobný syntetický standardní</t>
  </si>
  <si>
    <t>-161040358</t>
  </si>
  <si>
    <t>149</t>
  </si>
  <si>
    <t>783933161</t>
  </si>
  <si>
    <t>Penetrační nátěr betonových podlah pórovitých ( např. z cihelné dlažby, betonu apod.) epoxidový</t>
  </si>
  <si>
    <t>527096450</t>
  </si>
  <si>
    <t>150</t>
  </si>
  <si>
    <t>783937163</t>
  </si>
  <si>
    <t>Krycí (uzavírací) nátěr betonových podlah dvojnásobný epoxidový rozpouštědlový</t>
  </si>
  <si>
    <t>-1171953515</t>
  </si>
  <si>
    <t>151</t>
  </si>
  <si>
    <t>783997151</t>
  </si>
  <si>
    <t>Krycí (uzavírací) nátěr betonových podlah Příplatek k cenám za provedení protiskluzné vrstvy prosypem křemičitým pískem nebo skleněnými kuličkami</t>
  </si>
  <si>
    <t>199635033</t>
  </si>
  <si>
    <t>784</t>
  </si>
  <si>
    <t>Dokončovací práce - malby a tapety</t>
  </si>
  <si>
    <t>152</t>
  </si>
  <si>
    <t>784211101</t>
  </si>
  <si>
    <t>Malby z malířských směsí otěruvzdorných za mokra dvojnásobné, bílé za mokra otěruvzdorné výborně v místnostech výšky do 3,80 m</t>
  </si>
  <si>
    <t>1270660576</t>
  </si>
  <si>
    <t>LOŽE</t>
  </si>
  <si>
    <t>Lože pod potrubí</t>
  </si>
  <si>
    <t>0,414</t>
  </si>
  <si>
    <t>OBSYP</t>
  </si>
  <si>
    <t>Obsyp potrubí</t>
  </si>
  <si>
    <t>1,242</t>
  </si>
  <si>
    <t>RYHA</t>
  </si>
  <si>
    <t>Rýha</t>
  </si>
  <si>
    <t>3,602</t>
  </si>
  <si>
    <t>ŠACHTA</t>
  </si>
  <si>
    <t>Šachta</t>
  </si>
  <si>
    <t>10,208</t>
  </si>
  <si>
    <t>03 - Dešťová kanalizace</t>
  </si>
  <si>
    <t>721 - Zdravotechnika - vnitřní kanalizace</t>
  </si>
  <si>
    <t>-800327969</t>
  </si>
  <si>
    <t>0,60*0,87*6,90</t>
  </si>
  <si>
    <t>797889755</t>
  </si>
  <si>
    <t>133202012</t>
  </si>
  <si>
    <t xml:space="preserve">Hloubení zapažených i nezapažených šachet plocha výkopu do 20 m2 ručním nebo pneumatickým nářadím  s případným nutným přemístěním výkopku ve výkopišti v horninách soudržných tř. 3, plocha výkopu přes 4 do 20 m2</t>
  </si>
  <si>
    <t>-1341445247</t>
  </si>
  <si>
    <t>(2,50/3*(2,50*2,50+sqrt(2,50*2,50*1,50*1,50)+1,50*1,50))</t>
  </si>
  <si>
    <t>133202019</t>
  </si>
  <si>
    <t xml:space="preserve">Hloubení zapažených i nezapažených šachet plocha výkopu do 20 m2 ručním nebo pneumatickým nářadím  s případným nutným přemístěním výkopku ve výkopišti v horninách soudržných tř. 3, plocha výkopu Příplatek k cenám za lepivost horniny tř. 3</t>
  </si>
  <si>
    <t>-738758379</t>
  </si>
  <si>
    <t>161101101</t>
  </si>
  <si>
    <t xml:space="preserve">Svislé přemístění výkopku  bez naložení do dopravní nádoby avšak s vyprázdněním dopravní nádoby na hromadu nebo do dopravního prostředku z horniny tř. 1 až 4, při hloubce výkopu přes 1 do 2,5 m</t>
  </si>
  <si>
    <t>586452581</t>
  </si>
  <si>
    <t>-438768730</t>
  </si>
  <si>
    <t>LOŽE+OBSYP+ŠACHTA</t>
  </si>
  <si>
    <t>1189013326</t>
  </si>
  <si>
    <t>-1707295278</t>
  </si>
  <si>
    <t>11,864*1,8 'Přepočtené koeficientem množství</t>
  </si>
  <si>
    <t>174101101</t>
  </si>
  <si>
    <t xml:space="preserve">Zásyp sypaninou z jakékoliv horniny  s uložením výkopku ve vrstvách se zhutněním jam, šachet, rýh nebo kolem objektů v těchto vykopávkách</t>
  </si>
  <si>
    <t>1890980883</t>
  </si>
  <si>
    <t>RYHA-LOŽE-OBSYP</t>
  </si>
  <si>
    <t>58337368</t>
  </si>
  <si>
    <t>štěrkopísek frakce netříděná zásyp</t>
  </si>
  <si>
    <t>1271092355</t>
  </si>
  <si>
    <t>1,946*2 'Přepočtené koeficientem množství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</si>
  <si>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</si>
  <si>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</si>
  <si>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713190958</t>
  </si>
  <si>
    <t>6,90*0,60*0,30</t>
  </si>
  <si>
    <t>-(PI*0,075*0,075*6,90)</t>
  </si>
  <si>
    <t>58331340</t>
  </si>
  <si>
    <t>kamenivo těžené drobné prané frakce 0-4</t>
  </si>
  <si>
    <t>-1154781842</t>
  </si>
  <si>
    <t>0,56*2 'Přepočtené koeficientem množství</t>
  </si>
  <si>
    <t>242111113</t>
  </si>
  <si>
    <t xml:space="preserve">Osazení pláště vodárenské kopané studny z betonových skruží  na cementovou maltu MC 10 celokruhových, při vnitřním průměru studny 1,00 m</t>
  </si>
  <si>
    <t>-659302155</t>
  </si>
  <si>
    <t>59225335</t>
  </si>
  <si>
    <t>skruž betonová studňová kruhová D100x100x9 cm</t>
  </si>
  <si>
    <t>1510110323</t>
  </si>
  <si>
    <t>243531111</t>
  </si>
  <si>
    <t xml:space="preserve">Výplň na dně vodárenské studny  z kameniva hrubého drceného frakce 32 až 63 mm</t>
  </si>
  <si>
    <t>-1059938158</t>
  </si>
  <si>
    <t>1,50*1,50*0,50</t>
  </si>
  <si>
    <t>245111111</t>
  </si>
  <si>
    <t xml:space="preserve">Osazení prefabrikované krycí desky vodárenské studny  na maltu cementovou, s vyspárovaním dvoudílné</t>
  </si>
  <si>
    <t>439525549</t>
  </si>
  <si>
    <t>59225700</t>
  </si>
  <si>
    <t>deska betonová zákrytová pro studny, šachty a jímky jednodílná D110x10 cm</t>
  </si>
  <si>
    <t>-1636866456</t>
  </si>
  <si>
    <t>247571113</t>
  </si>
  <si>
    <t xml:space="preserve">Obsyp a těsnění vodárenské studny  obsyp se zhutněním ze štěrkopísku tříděného 0-63 mm</t>
  </si>
  <si>
    <t>-478509524</t>
  </si>
  <si>
    <t>(2,00/3*(2,50*2,50+sqrt(2,50*2,50*1,50*1,50)+1,50*1,50))</t>
  </si>
  <si>
    <t>-(PI*0,50*0,50*2,00)</t>
  </si>
  <si>
    <t>451573111</t>
  </si>
  <si>
    <t>Lože pod potrubí, stoky a drobné objekty v otevřeném výkopu z písku a štěrkopísku do 63 mm</t>
  </si>
  <si>
    <t>1559462533</t>
  </si>
  <si>
    <t>6,90*0,60*0,10</t>
  </si>
  <si>
    <t>105120174</t>
  </si>
  <si>
    <t>877310310</t>
  </si>
  <si>
    <t>Montáž tvarovek na kanalizačním plastovém potrubí z polypropylenu PP hladkého plnostěnného kolen DN 150</t>
  </si>
  <si>
    <t>858336682</t>
  </si>
  <si>
    <t>28617182</t>
  </si>
  <si>
    <t>koleno kanalizační PP SN 16 45 ° DN 150</t>
  </si>
  <si>
    <t>-1813915426</t>
  </si>
  <si>
    <t>977151124</t>
  </si>
  <si>
    <t>Jádrové vrty diamantovými korunkami do stavebních materiálů (železobetonu, betonu, cihel, obkladů, dlažeb, kamene) průměru přes 150 do 180 mm</t>
  </si>
  <si>
    <t>-549105465</t>
  </si>
  <si>
    <t>998254011</t>
  </si>
  <si>
    <t xml:space="preserve">Přesun hmot pro studny a jímání vody  z betonu prostého, železového nebo montované z dílců jakéhokoliv rozsahu do 50 m</t>
  </si>
  <si>
    <t>1683583719</t>
  </si>
  <si>
    <t>721</t>
  </si>
  <si>
    <t>Zdravotechnika - vnitřní kanalizace</t>
  </si>
  <si>
    <t>721242116</t>
  </si>
  <si>
    <t>Lapače střešních splavenin polypropylenové (PP) DN 125</t>
  </si>
  <si>
    <t>1414282880</t>
  </si>
  <si>
    <t>998721201</t>
  </si>
  <si>
    <t xml:space="preserve">Přesun hmot pro vnitřní kanalizace  stanovený procentní sazbou (%) z ceny vodorovná dopravní vzdálenost do 50 m v objektech výšky do 6 m</t>
  </si>
  <si>
    <t>-305561744</t>
  </si>
  <si>
    <t>04 - Zpevněná plocha</t>
  </si>
  <si>
    <t>5 - Komunikace pozemní</t>
  </si>
  <si>
    <t>131301201</t>
  </si>
  <si>
    <t xml:space="preserve">Hloubení zapažených jam a zářezů  s urovnáním dna do předepsaného profilu a spádu v hornině tř. 4 do 100 m3</t>
  </si>
  <si>
    <t>-641918848</t>
  </si>
  <si>
    <t>36,24*0,40</t>
  </si>
  <si>
    <t>131301209</t>
  </si>
  <si>
    <t xml:space="preserve">Hloubení zapažených jam a zářezů  s urovnáním dna do předepsaného profilu a spádu Příplatek k cenám za lepivost horniny tř. 4</t>
  </si>
  <si>
    <t>15788589</t>
  </si>
  <si>
    <t>-1867502624</t>
  </si>
  <si>
    <t>1049690651</t>
  </si>
  <si>
    <t>-89438105</t>
  </si>
  <si>
    <t>40,496*1,8 'Přepočtené koeficientem množství</t>
  </si>
  <si>
    <t>180405111</t>
  </si>
  <si>
    <t xml:space="preserve">Založení trávníků ve vegetačních prefabrikátech  výsevem semene v rovině nebo na svahu do 1:5</t>
  </si>
  <si>
    <t>767785538</t>
  </si>
  <si>
    <t>00572410</t>
  </si>
  <si>
    <t>osivo směs travní parková</t>
  </si>
  <si>
    <t>-209315292</t>
  </si>
  <si>
    <t>36,23*0,015 'Přepočtené koeficientem množství</t>
  </si>
  <si>
    <t>Komunikace pozemní</t>
  </si>
  <si>
    <t>564761111</t>
  </si>
  <si>
    <t xml:space="preserve">Podklad nebo kryt z kameniva hrubého drceného  vel. 32-63 mm s rozprostřením a zhutněním, po zhutnění tl. 200 mm</t>
  </si>
  <si>
    <t>541699936</t>
  </si>
  <si>
    <t>plocha změřena elektronicky</t>
  </si>
  <si>
    <t>2 vrstvy</t>
  </si>
  <si>
    <t>36,23*2</t>
  </si>
  <si>
    <t>593532111</t>
  </si>
  <si>
    <t>Kladení dlažby z plastových vegetačních tvárnic pozemních komunikací s vyrovnávací vrstvou z kameniva tl. do 20 mm a s vyplněním vegetačních otvorů se zámkem tl. přes 30 do 60 mm, pro plochy do 50 m2</t>
  </si>
  <si>
    <t>96819497</t>
  </si>
  <si>
    <t>56245141</t>
  </si>
  <si>
    <t>dlažba zatravňovací recyklovaný PE, 33 x 33 x 5 cm nosnost 350 t/m2</t>
  </si>
  <si>
    <t>985597281</t>
  </si>
  <si>
    <t>36,23*1,01 'Přepočtené koeficientem množství</t>
  </si>
  <si>
    <t>10371500</t>
  </si>
  <si>
    <t>substrát pro trávníky VL</t>
  </si>
  <si>
    <t>-832720615</t>
  </si>
  <si>
    <t>36,23*0,05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</si>
  <si>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</si>
  <si>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</si>
  <si>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1562282683</t>
  </si>
  <si>
    <t>59217017</t>
  </si>
  <si>
    <t>obrubník betonový chodníkový 100x10x25 cm</t>
  </si>
  <si>
    <t>1947925372</t>
  </si>
  <si>
    <t>21,6*1,02 'Přepočtené koeficientem množství</t>
  </si>
  <si>
    <t>919726122</t>
  </si>
  <si>
    <t>Geotextilie netkaná pro ochranu, separaci nebo filtraci měrná hmotnost přes 200 do 300 g/m2</t>
  </si>
  <si>
    <t>444119069</t>
  </si>
  <si>
    <t>998223011</t>
  </si>
  <si>
    <t xml:space="preserve">Přesun hmot pro pozemní komunikace s krytem dlážděným  dopravní vzdálenost do 200 m jakékoliv délky objektu</t>
  </si>
  <si>
    <t>-398439791</t>
  </si>
  <si>
    <t>05 - Vedlejší náklady</t>
  </si>
  <si>
    <t>VRN1 - Průzkumné, geodetické a projektové práce</t>
  </si>
  <si>
    <t>VRN3 - Zařízení staveniště</t>
  </si>
  <si>
    <t>VRN1</t>
  </si>
  <si>
    <t>Průzkumné, geodetické a projektové práce</t>
  </si>
  <si>
    <t>010001000</t>
  </si>
  <si>
    <t>suma</t>
  </si>
  <si>
    <t>1024</t>
  </si>
  <si>
    <t>1945012848</t>
  </si>
  <si>
    <t>VRN3</t>
  </si>
  <si>
    <t>030001000</t>
  </si>
  <si>
    <t>-1214991009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</si>
</sst>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10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4" fontId="11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6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20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  <protection locked="0"/>
    </xf>
    <xf numFmtId="4" fontId="11" fillId="0" borderId="20" xfId="0" applyNumberFormat="1" applyFont="1" applyBorder="1" applyAlignment="1" applyProtection="1">
      <alignment vertical="center"/>
    </xf>
    <xf numFmtId="0" fontId="11" fillId="0" borderId="3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</xf>
    <xf numFmtId="4" fontId="11" fillId="0" borderId="0" xfId="0" applyNumberFormat="1" applyFont="1" applyAlignment="1" applyProtection="1"/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16</v>
      </c>
    </row>
    <row r="6" ht="36.96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16</v>
      </c>
    </row>
    <row r="7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16</v>
      </c>
    </row>
    <row r="8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16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16</v>
      </c>
    </row>
    <row r="10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16</v>
      </c>
    </row>
    <row r="1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16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16</v>
      </c>
    </row>
    <row r="13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16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16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35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2" customFormat="1" ht="14.4" customHeight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2" customFormat="1" ht="14.4" customHeight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2" customFormat="1" ht="14.4" customHeight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1" customFormat="1">
      <c r="B60" s="37"/>
      <c r="C60" s="38"/>
      <c r="D60" s="5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53</v>
      </c>
      <c r="AI60" s="40"/>
      <c r="AJ60" s="40"/>
      <c r="AK60" s="40"/>
      <c r="AL60" s="40"/>
      <c r="AM60" s="59" t="s">
        <v>54</v>
      </c>
      <c r="AN60" s="40"/>
      <c r="AO60" s="40"/>
      <c r="AP60" s="38"/>
      <c r="AQ60" s="38"/>
      <c r="AR60" s="42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1" customFormat="1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1" customFormat="1">
      <c r="B75" s="37"/>
      <c r="C75" s="38"/>
      <c r="D75" s="59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53</v>
      </c>
      <c r="AI75" s="40"/>
      <c r="AJ75" s="40"/>
      <c r="AK75" s="40"/>
      <c r="AL75" s="40"/>
      <c r="AM75" s="59" t="s">
        <v>54</v>
      </c>
      <c r="AN75" s="40"/>
      <c r="AO75" s="40"/>
      <c r="AP75" s="38"/>
      <c r="AQ75" s="38"/>
      <c r="AR75" s="42"/>
    </row>
    <row r="76" s="1" customForma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="1" customFormat="1" ht="6.96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="1" customFormat="1" ht="6.96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="1" customFormat="1" ht="24.96" customHeight="1">
      <c r="B82" s="37"/>
      <c r="C82" s="22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2018-KS-003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="4" customFormat="1" ht="36.96" customHeight="1">
      <c r="B85" s="67"/>
      <c r="C85" s="68" t="s">
        <v>17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Garáž č. 436/3 a přilehlý pozemek č. 436/2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="1" customFormat="1" ht="12" customHeight="1">
      <c r="B87" s="37"/>
      <c r="C87" s="31" t="s">
        <v>21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23</v>
      </c>
      <c r="AJ87" s="38"/>
      <c r="AK87" s="38"/>
      <c r="AL87" s="38"/>
      <c r="AM87" s="73" t="str">
        <f>IF(AN8= "","",AN8)</f>
        <v>20. 5. 2019</v>
      </c>
      <c r="AN87" s="73"/>
      <c r="AO87" s="38"/>
      <c r="AP87" s="38"/>
      <c r="AQ87" s="38"/>
      <c r="AR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="1" customFormat="1" ht="15.15" customHeight="1">
      <c r="B89" s="37"/>
      <c r="C89" s="31" t="s">
        <v>25</v>
      </c>
      <c r="D89" s="38"/>
      <c r="E89" s="38"/>
      <c r="F89" s="38"/>
      <c r="G89" s="38"/>
      <c r="H89" s="38"/>
      <c r="I89" s="38"/>
      <c r="J89" s="38"/>
      <c r="K89" s="38"/>
      <c r="L89" s="65" t="str">
        <f>IF(E11= "","",E11)</f>
        <v>Muzeum Hlučínska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31</v>
      </c>
      <c r="AJ89" s="38"/>
      <c r="AK89" s="38"/>
      <c r="AL89" s="38"/>
      <c r="AM89" s="74" t="str">
        <f>IF(E17="","",E17)</f>
        <v>Ing. arch. Pavel Ksenič</v>
      </c>
      <c r="AN89" s="65"/>
      <c r="AO89" s="65"/>
      <c r="AP89" s="65"/>
      <c r="AQ89" s="38"/>
      <c r="AR89" s="42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="1" customFormat="1" ht="15.15" customHeight="1">
      <c r="B90" s="37"/>
      <c r="C90" s="31" t="s">
        <v>29</v>
      </c>
      <c r="D90" s="38"/>
      <c r="E90" s="38"/>
      <c r="F90" s="38"/>
      <c r="G90" s="38"/>
      <c r="H90" s="38"/>
      <c r="I90" s="38"/>
      <c r="J90" s="38"/>
      <c r="K90" s="38"/>
      <c r="L90" s="65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34</v>
      </c>
      <c r="AJ90" s="38"/>
      <c r="AK90" s="38"/>
      <c r="AL90" s="38"/>
      <c r="AM90" s="74" t="str">
        <f>IF(E20="","",E20)</f>
        <v>Ladislav Pekárek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="1" customFormat="1" ht="29.28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42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ROUND(SUM(AG95:AG99),2)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ROUND(SUM(AS95:AS99),2)</f>
        <v>0</v>
      </c>
      <c r="AT94" s="108">
        <f>ROUND(SUM(AV94:AW94),2)</f>
        <v>0</v>
      </c>
      <c r="AU94" s="109">
        <f>ROUND(SUM(AU95:AU99),5)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ROUND(SUM(AZ95:AZ99),2)</f>
        <v>0</v>
      </c>
      <c r="BA94" s="108">
        <f>ROUND(SUM(BA95:BA99),2)</f>
        <v>0</v>
      </c>
      <c r="BB94" s="108">
        <f>ROUND(SUM(BB95:BB99),2)</f>
        <v>0</v>
      </c>
      <c r="BC94" s="108">
        <f>ROUND(SUM(BC95:BC99),2)</f>
        <v>0</v>
      </c>
      <c r="BD94" s="110">
        <f>ROUND(SUM(BD95:BD99),2)</f>
        <v>0</v>
      </c>
      <c r="BS94" s="111" t="s">
        <v>77</v>
      </c>
      <c r="BT94" s="111" t="s">
        <v>78</v>
      </c>
      <c r="BU94" s="112" t="s">
        <v>79</v>
      </c>
      <c r="BV94" s="111" t="s">
        <v>80</v>
      </c>
      <c r="BW94" s="111" t="s">
        <v>5</v>
      </c>
      <c r="BX94" s="111" t="s">
        <v>81</v>
      </c>
      <c r="CL94" s="111" t="s">
        <v>1</v>
      </c>
    </row>
    <row r="95" s="6" customFormat="1" ht="16.5" customHeight="1">
      <c r="A95" s="113" t="s">
        <v>82</v>
      </c>
      <c r="B95" s="114"/>
      <c r="C95" s="115"/>
      <c r="D95" s="116" t="s">
        <v>83</v>
      </c>
      <c r="E95" s="116"/>
      <c r="F95" s="116"/>
      <c r="G95" s="116"/>
      <c r="H95" s="116"/>
      <c r="I95" s="117"/>
      <c r="J95" s="116" t="s">
        <v>84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'01 - Demolice stávající g...'!J32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85</v>
      </c>
      <c r="AR95" s="120"/>
      <c r="AS95" s="121">
        <v>0</v>
      </c>
      <c r="AT95" s="122">
        <f>ROUND(SUM(AV95:AW95),2)</f>
        <v>0</v>
      </c>
      <c r="AU95" s="123">
        <f>'01 - Demolice stávající g...'!P129</f>
        <v>0</v>
      </c>
      <c r="AV95" s="122">
        <f>'01 - Demolice stávající g...'!J35</f>
        <v>0</v>
      </c>
      <c r="AW95" s="122">
        <f>'01 - Demolice stávající g...'!J36</f>
        <v>0</v>
      </c>
      <c r="AX95" s="122">
        <f>'01 - Demolice stávající g...'!J37</f>
        <v>0</v>
      </c>
      <c r="AY95" s="122">
        <f>'01 - Demolice stávající g...'!J38</f>
        <v>0</v>
      </c>
      <c r="AZ95" s="122">
        <f>'01 - Demolice stávající g...'!F35</f>
        <v>0</v>
      </c>
      <c r="BA95" s="122">
        <f>'01 - Demolice stávající g...'!F36</f>
        <v>0</v>
      </c>
      <c r="BB95" s="122">
        <f>'01 - Demolice stávající g...'!F37</f>
        <v>0</v>
      </c>
      <c r="BC95" s="122">
        <f>'01 - Demolice stávající g...'!F38</f>
        <v>0</v>
      </c>
      <c r="BD95" s="124">
        <f>'01 - Demolice stávající g...'!F39</f>
        <v>0</v>
      </c>
      <c r="BT95" s="125" t="s">
        <v>86</v>
      </c>
      <c r="BV95" s="125" t="s">
        <v>80</v>
      </c>
      <c r="BW95" s="125" t="s">
        <v>87</v>
      </c>
      <c r="BX95" s="125" t="s">
        <v>5</v>
      </c>
      <c r="CL95" s="125" t="s">
        <v>1</v>
      </c>
      <c r="CM95" s="125" t="s">
        <v>88</v>
      </c>
    </row>
    <row r="96" s="6" customFormat="1" ht="16.5" customHeight="1">
      <c r="A96" s="113" t="s">
        <v>82</v>
      </c>
      <c r="B96" s="114"/>
      <c r="C96" s="115"/>
      <c r="D96" s="116" t="s">
        <v>89</v>
      </c>
      <c r="E96" s="116"/>
      <c r="F96" s="116"/>
      <c r="G96" s="116"/>
      <c r="H96" s="116"/>
      <c r="I96" s="117"/>
      <c r="J96" s="116" t="s">
        <v>90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'02 - Garáž'!J32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85</v>
      </c>
      <c r="AR96" s="120"/>
      <c r="AS96" s="121">
        <v>0</v>
      </c>
      <c r="AT96" s="122">
        <f>ROUND(SUM(AV96:AW96),2)</f>
        <v>0</v>
      </c>
      <c r="AU96" s="123">
        <f>'02 - Garáž'!P147</f>
        <v>0</v>
      </c>
      <c r="AV96" s="122">
        <f>'02 - Garáž'!J35</f>
        <v>0</v>
      </c>
      <c r="AW96" s="122">
        <f>'02 - Garáž'!J36</f>
        <v>0</v>
      </c>
      <c r="AX96" s="122">
        <f>'02 - Garáž'!J37</f>
        <v>0</v>
      </c>
      <c r="AY96" s="122">
        <f>'02 - Garáž'!J38</f>
        <v>0</v>
      </c>
      <c r="AZ96" s="122">
        <f>'02 - Garáž'!F35</f>
        <v>0</v>
      </c>
      <c r="BA96" s="122">
        <f>'02 - Garáž'!F36</f>
        <v>0</v>
      </c>
      <c r="BB96" s="122">
        <f>'02 - Garáž'!F37</f>
        <v>0</v>
      </c>
      <c r="BC96" s="122">
        <f>'02 - Garáž'!F38</f>
        <v>0</v>
      </c>
      <c r="BD96" s="124">
        <f>'02 - Garáž'!F39</f>
        <v>0</v>
      </c>
      <c r="BT96" s="125" t="s">
        <v>86</v>
      </c>
      <c r="BV96" s="125" t="s">
        <v>80</v>
      </c>
      <c r="BW96" s="125" t="s">
        <v>91</v>
      </c>
      <c r="BX96" s="125" t="s">
        <v>5</v>
      </c>
      <c r="CL96" s="125" t="s">
        <v>1</v>
      </c>
      <c r="CM96" s="125" t="s">
        <v>88</v>
      </c>
    </row>
    <row r="97" s="6" customFormat="1" ht="16.5" customHeight="1">
      <c r="A97" s="113" t="s">
        <v>82</v>
      </c>
      <c r="B97" s="114"/>
      <c r="C97" s="115"/>
      <c r="D97" s="116" t="s">
        <v>92</v>
      </c>
      <c r="E97" s="116"/>
      <c r="F97" s="116"/>
      <c r="G97" s="116"/>
      <c r="H97" s="116"/>
      <c r="I97" s="117"/>
      <c r="J97" s="116" t="s">
        <v>93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'03 - Dešťová kanalizace'!J32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85</v>
      </c>
      <c r="AR97" s="120"/>
      <c r="AS97" s="121">
        <v>0</v>
      </c>
      <c r="AT97" s="122">
        <f>ROUND(SUM(AV97:AW97),2)</f>
        <v>0</v>
      </c>
      <c r="AU97" s="123">
        <f>'03 - Dešťová kanalizace'!P133</f>
        <v>0</v>
      </c>
      <c r="AV97" s="122">
        <f>'03 - Dešťová kanalizace'!J35</f>
        <v>0</v>
      </c>
      <c r="AW97" s="122">
        <f>'03 - Dešťová kanalizace'!J36</f>
        <v>0</v>
      </c>
      <c r="AX97" s="122">
        <f>'03 - Dešťová kanalizace'!J37</f>
        <v>0</v>
      </c>
      <c r="AY97" s="122">
        <f>'03 - Dešťová kanalizace'!J38</f>
        <v>0</v>
      </c>
      <c r="AZ97" s="122">
        <f>'03 - Dešťová kanalizace'!F35</f>
        <v>0</v>
      </c>
      <c r="BA97" s="122">
        <f>'03 - Dešťová kanalizace'!F36</f>
        <v>0</v>
      </c>
      <c r="BB97" s="122">
        <f>'03 - Dešťová kanalizace'!F37</f>
        <v>0</v>
      </c>
      <c r="BC97" s="122">
        <f>'03 - Dešťová kanalizace'!F38</f>
        <v>0</v>
      </c>
      <c r="BD97" s="124">
        <f>'03 - Dešťová kanalizace'!F39</f>
        <v>0</v>
      </c>
      <c r="BT97" s="125" t="s">
        <v>86</v>
      </c>
      <c r="BV97" s="125" t="s">
        <v>80</v>
      </c>
      <c r="BW97" s="125" t="s">
        <v>94</v>
      </c>
      <c r="BX97" s="125" t="s">
        <v>5</v>
      </c>
      <c r="CL97" s="125" t="s">
        <v>1</v>
      </c>
      <c r="CM97" s="125" t="s">
        <v>88</v>
      </c>
    </row>
    <row r="98" s="6" customFormat="1" ht="16.5" customHeight="1">
      <c r="A98" s="113" t="s">
        <v>82</v>
      </c>
      <c r="B98" s="114"/>
      <c r="C98" s="115"/>
      <c r="D98" s="116" t="s">
        <v>95</v>
      </c>
      <c r="E98" s="116"/>
      <c r="F98" s="116"/>
      <c r="G98" s="116"/>
      <c r="H98" s="116"/>
      <c r="I98" s="117"/>
      <c r="J98" s="116" t="s">
        <v>96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8">
        <f>'04 - Zpevněná plocha'!J32</f>
        <v>0</v>
      </c>
      <c r="AH98" s="117"/>
      <c r="AI98" s="117"/>
      <c r="AJ98" s="117"/>
      <c r="AK98" s="117"/>
      <c r="AL98" s="117"/>
      <c r="AM98" s="117"/>
      <c r="AN98" s="118">
        <f>SUM(AG98,AT98)</f>
        <v>0</v>
      </c>
      <c r="AO98" s="117"/>
      <c r="AP98" s="117"/>
      <c r="AQ98" s="119" t="s">
        <v>85</v>
      </c>
      <c r="AR98" s="120"/>
      <c r="AS98" s="121">
        <v>0</v>
      </c>
      <c r="AT98" s="122">
        <f>ROUND(SUM(AV98:AW98),2)</f>
        <v>0</v>
      </c>
      <c r="AU98" s="123">
        <f>'04 - Zpevněná plocha'!P130</f>
        <v>0</v>
      </c>
      <c r="AV98" s="122">
        <f>'04 - Zpevněná plocha'!J35</f>
        <v>0</v>
      </c>
      <c r="AW98" s="122">
        <f>'04 - Zpevněná plocha'!J36</f>
        <v>0</v>
      </c>
      <c r="AX98" s="122">
        <f>'04 - Zpevněná plocha'!J37</f>
        <v>0</v>
      </c>
      <c r="AY98" s="122">
        <f>'04 - Zpevněná plocha'!J38</f>
        <v>0</v>
      </c>
      <c r="AZ98" s="122">
        <f>'04 - Zpevněná plocha'!F35</f>
        <v>0</v>
      </c>
      <c r="BA98" s="122">
        <f>'04 - Zpevněná plocha'!F36</f>
        <v>0</v>
      </c>
      <c r="BB98" s="122">
        <f>'04 - Zpevněná plocha'!F37</f>
        <v>0</v>
      </c>
      <c r="BC98" s="122">
        <f>'04 - Zpevněná plocha'!F38</f>
        <v>0</v>
      </c>
      <c r="BD98" s="124">
        <f>'04 - Zpevněná plocha'!F39</f>
        <v>0</v>
      </c>
      <c r="BT98" s="125" t="s">
        <v>86</v>
      </c>
      <c r="BV98" s="125" t="s">
        <v>80</v>
      </c>
      <c r="BW98" s="125" t="s">
        <v>97</v>
      </c>
      <c r="BX98" s="125" t="s">
        <v>5</v>
      </c>
      <c r="CL98" s="125" t="s">
        <v>1</v>
      </c>
      <c r="CM98" s="125" t="s">
        <v>88</v>
      </c>
    </row>
    <row r="99" s="6" customFormat="1" ht="16.5" customHeight="1">
      <c r="A99" s="113" t="s">
        <v>82</v>
      </c>
      <c r="B99" s="114"/>
      <c r="C99" s="115"/>
      <c r="D99" s="116" t="s">
        <v>98</v>
      </c>
      <c r="E99" s="116"/>
      <c r="F99" s="116"/>
      <c r="G99" s="116"/>
      <c r="H99" s="116"/>
      <c r="I99" s="117"/>
      <c r="J99" s="116" t="s">
        <v>99</v>
      </c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8">
        <f>'05 - Vedlejší náklady'!J32</f>
        <v>0</v>
      </c>
      <c r="AH99" s="117"/>
      <c r="AI99" s="117"/>
      <c r="AJ99" s="117"/>
      <c r="AK99" s="117"/>
      <c r="AL99" s="117"/>
      <c r="AM99" s="117"/>
      <c r="AN99" s="118">
        <f>SUM(AG99,AT99)</f>
        <v>0</v>
      </c>
      <c r="AO99" s="117"/>
      <c r="AP99" s="117"/>
      <c r="AQ99" s="119" t="s">
        <v>100</v>
      </c>
      <c r="AR99" s="120"/>
      <c r="AS99" s="126">
        <v>0</v>
      </c>
      <c r="AT99" s="127">
        <f>ROUND(SUM(AV99:AW99),2)</f>
        <v>0</v>
      </c>
      <c r="AU99" s="128">
        <f>'05 - Vedlejší náklady'!P128</f>
        <v>0</v>
      </c>
      <c r="AV99" s="127">
        <f>'05 - Vedlejší náklady'!J35</f>
        <v>0</v>
      </c>
      <c r="AW99" s="127">
        <f>'05 - Vedlejší náklady'!J36</f>
        <v>0</v>
      </c>
      <c r="AX99" s="127">
        <f>'05 - Vedlejší náklady'!J37</f>
        <v>0</v>
      </c>
      <c r="AY99" s="127">
        <f>'05 - Vedlejší náklady'!J38</f>
        <v>0</v>
      </c>
      <c r="AZ99" s="127">
        <f>'05 - Vedlejší náklady'!F35</f>
        <v>0</v>
      </c>
      <c r="BA99" s="127">
        <f>'05 - Vedlejší náklady'!F36</f>
        <v>0</v>
      </c>
      <c r="BB99" s="127">
        <f>'05 - Vedlejší náklady'!F37</f>
        <v>0</v>
      </c>
      <c r="BC99" s="127">
        <f>'05 - Vedlejší náklady'!F38</f>
        <v>0</v>
      </c>
      <c r="BD99" s="129">
        <f>'05 - Vedlejší náklady'!F39</f>
        <v>0</v>
      </c>
      <c r="BT99" s="125" t="s">
        <v>86</v>
      </c>
      <c r="BV99" s="125" t="s">
        <v>80</v>
      </c>
      <c r="BW99" s="125" t="s">
        <v>101</v>
      </c>
      <c r="BX99" s="125" t="s">
        <v>5</v>
      </c>
      <c r="CL99" s="125" t="s">
        <v>1</v>
      </c>
      <c r="CM99" s="125" t="s">
        <v>88</v>
      </c>
    </row>
    <row r="100" s="1" customFormat="1" ht="30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42"/>
    </row>
    <row r="101" s="1" customFormat="1" ht="6.96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42"/>
    </row>
  </sheetData>
  <sheetProtection sheet="1" formatColumns="0" formatRows="0" objects="1" scenarios="1" spinCount="100000" saltValue="Pj5bH5T80H/KbQNOxBbOqCxqyppE9eWHpCJoPOg0U5N0hPNV6oZgHdBLYUsk/XOJjtgoyVWx8KJ9zJgME0BOeg==" hashValue="X0f/lUIr4pCIpd0MpALQkQRs+A6Sn79bpBUyQ26RKvTYbWekUw0XmbsWATQ0HP9ioI1oy2jwTVUBbrgSRkFAag==" algorithmName="SHA-512" password="CC35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01 - Demolice stávající g...'!C2" display="/"/>
    <hyperlink ref="A96" location="'02 - Garáž'!C2" display="/"/>
    <hyperlink ref="A97" location="'03 - Dešťová kanalizace'!C2" display="/"/>
    <hyperlink ref="A98" location="'04 - Zpevněná plocha'!C2" display="/"/>
    <hyperlink ref="A99" location="'05 - Vedlejší náklady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87</v>
      </c>
    </row>
    <row r="3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</row>
    <row r="4" ht="24.96" customHeight="1">
      <c r="B4" s="19"/>
      <c r="D4" s="134" t="s">
        <v>102</v>
      </c>
      <c r="L4" s="19"/>
      <c r="M4" s="13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6" t="s">
        <v>17</v>
      </c>
      <c r="L6" s="19"/>
    </row>
    <row r="7" ht="16.5" customHeight="1">
      <c r="B7" s="19"/>
      <c r="E7" s="137" t="str">
        <f>'Rekapitulace stavby'!K6</f>
        <v>Garáž č. 436/3 a přilehlý pozemek č. 436/2</v>
      </c>
      <c r="F7" s="136"/>
      <c r="G7" s="136"/>
      <c r="H7" s="136"/>
      <c r="L7" s="19"/>
    </row>
    <row r="8" s="1" customFormat="1" ht="12" customHeight="1">
      <c r="B8" s="42"/>
      <c r="D8" s="136" t="s">
        <v>103</v>
      </c>
      <c r="I8" s="138"/>
      <c r="L8" s="42"/>
    </row>
    <row r="9" s="1" customFormat="1" ht="36.96" customHeight="1">
      <c r="B9" s="42"/>
      <c r="E9" s="139" t="s">
        <v>104</v>
      </c>
      <c r="F9" s="1"/>
      <c r="G9" s="1"/>
      <c r="H9" s="1"/>
      <c r="I9" s="138"/>
      <c r="L9" s="42"/>
    </row>
    <row r="10" s="1" customFormat="1">
      <c r="B10" s="42"/>
      <c r="I10" s="138"/>
      <c r="L10" s="42"/>
    </row>
    <row r="11" s="1" customFormat="1" ht="12" customHeight="1">
      <c r="B11" s="42"/>
      <c r="D11" s="136" t="s">
        <v>19</v>
      </c>
      <c r="F11" s="140" t="s">
        <v>1</v>
      </c>
      <c r="I11" s="141" t="s">
        <v>20</v>
      </c>
      <c r="J11" s="140" t="s">
        <v>1</v>
      </c>
      <c r="L11" s="42"/>
    </row>
    <row r="12" s="1" customFormat="1" ht="12" customHeight="1">
      <c r="B12" s="42"/>
      <c r="D12" s="136" t="s">
        <v>21</v>
      </c>
      <c r="F12" s="140" t="s">
        <v>22</v>
      </c>
      <c r="I12" s="141" t="s">
        <v>23</v>
      </c>
      <c r="J12" s="142" t="str">
        <f>'Rekapitulace stavby'!AN8</f>
        <v>20. 5. 2019</v>
      </c>
      <c r="L12" s="42"/>
    </row>
    <row r="13" s="1" customFormat="1" ht="10.8" customHeight="1">
      <c r="B13" s="42"/>
      <c r="I13" s="138"/>
      <c r="L13" s="42"/>
    </row>
    <row r="14" s="1" customFormat="1" ht="12" customHeight="1">
      <c r="B14" s="42"/>
      <c r="D14" s="136" t="s">
        <v>25</v>
      </c>
      <c r="I14" s="141" t="s">
        <v>26</v>
      </c>
      <c r="J14" s="140" t="s">
        <v>1</v>
      </c>
      <c r="L14" s="42"/>
    </row>
    <row r="15" s="1" customFormat="1" ht="18" customHeight="1">
      <c r="B15" s="42"/>
      <c r="E15" s="140" t="s">
        <v>27</v>
      </c>
      <c r="I15" s="141" t="s">
        <v>28</v>
      </c>
      <c r="J15" s="140" t="s">
        <v>1</v>
      </c>
      <c r="L15" s="42"/>
    </row>
    <row r="16" s="1" customFormat="1" ht="6.96" customHeight="1">
      <c r="B16" s="42"/>
      <c r="I16" s="138"/>
      <c r="L16" s="42"/>
    </row>
    <row r="17" s="1" customFormat="1" ht="12" customHeight="1">
      <c r="B17" s="42"/>
      <c r="D17" s="136" t="s">
        <v>29</v>
      </c>
      <c r="I17" s="141" t="s">
        <v>26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8"/>
      <c r="L19" s="42"/>
    </row>
    <row r="20" s="1" customFormat="1" ht="12" customHeight="1">
      <c r="B20" s="42"/>
      <c r="D20" s="136" t="s">
        <v>31</v>
      </c>
      <c r="I20" s="141" t="s">
        <v>26</v>
      </c>
      <c r="J20" s="140" t="s">
        <v>1</v>
      </c>
      <c r="L20" s="42"/>
    </row>
    <row r="21" s="1" customFormat="1" ht="18" customHeight="1">
      <c r="B21" s="42"/>
      <c r="E21" s="140" t="s">
        <v>32</v>
      </c>
      <c r="I21" s="141" t="s">
        <v>28</v>
      </c>
      <c r="J21" s="140" t="s">
        <v>1</v>
      </c>
      <c r="L21" s="42"/>
    </row>
    <row r="22" s="1" customFormat="1" ht="6.96" customHeight="1">
      <c r="B22" s="42"/>
      <c r="I22" s="138"/>
      <c r="L22" s="42"/>
    </row>
    <row r="23" s="1" customFormat="1" ht="12" customHeight="1">
      <c r="B23" s="42"/>
      <c r="D23" s="136" t="s">
        <v>34</v>
      </c>
      <c r="I23" s="141" t="s">
        <v>26</v>
      </c>
      <c r="J23" s="140" t="s">
        <v>35</v>
      </c>
      <c r="L23" s="42"/>
    </row>
    <row r="24" s="1" customFormat="1" ht="18" customHeight="1">
      <c r="B24" s="42"/>
      <c r="E24" s="140" t="s">
        <v>36</v>
      </c>
      <c r="I24" s="141" t="s">
        <v>28</v>
      </c>
      <c r="J24" s="140" t="s">
        <v>1</v>
      </c>
      <c r="L24" s="42"/>
    </row>
    <row r="25" s="1" customFormat="1" ht="6.96" customHeight="1">
      <c r="B25" s="42"/>
      <c r="I25" s="138"/>
      <c r="L25" s="42"/>
    </row>
    <row r="26" s="1" customFormat="1" ht="12" customHeight="1">
      <c r="B26" s="42"/>
      <c r="D26" s="136" t="s">
        <v>37</v>
      </c>
      <c r="I26" s="138"/>
      <c r="L26" s="42"/>
    </row>
    <row r="27" s="7" customFormat="1" ht="51" customHeight="1">
      <c r="B27" s="143"/>
      <c r="E27" s="144" t="s">
        <v>105</v>
      </c>
      <c r="F27" s="144"/>
      <c r="G27" s="144"/>
      <c r="H27" s="144"/>
      <c r="I27" s="145"/>
      <c r="L27" s="143"/>
    </row>
    <row r="28" s="1" customFormat="1" ht="6.96" customHeight="1">
      <c r="B28" s="42"/>
      <c r="I28" s="13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="1" customFormat="1" ht="14.4" customHeight="1">
      <c r="B30" s="42"/>
      <c r="D30" s="140" t="s">
        <v>106</v>
      </c>
      <c r="I30" s="138"/>
      <c r="J30" s="147">
        <f>J96</f>
        <v>0</v>
      </c>
      <c r="L30" s="42"/>
    </row>
    <row r="31" s="1" customFormat="1" ht="14.4" customHeight="1">
      <c r="B31" s="42"/>
      <c r="D31" s="148" t="s">
        <v>107</v>
      </c>
      <c r="I31" s="138"/>
      <c r="J31" s="147">
        <f>J102</f>
        <v>0</v>
      </c>
      <c r="L31" s="42"/>
    </row>
    <row r="32" s="1" customFormat="1" ht="25.44" customHeight="1">
      <c r="B32" s="42"/>
      <c r="D32" s="149" t="s">
        <v>38</v>
      </c>
      <c r="I32" s="138"/>
      <c r="J32" s="150">
        <f>ROUND(J30 + J31,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46"/>
      <c r="J33" s="77"/>
      <c r="K33" s="77"/>
      <c r="L33" s="42"/>
    </row>
    <row r="34" s="1" customFormat="1" ht="14.4" customHeight="1">
      <c r="B34" s="42"/>
      <c r="F34" s="151" t="s">
        <v>40</v>
      </c>
      <c r="I34" s="152" t="s">
        <v>39</v>
      </c>
      <c r="J34" s="151" t="s">
        <v>41</v>
      </c>
      <c r="L34" s="42"/>
    </row>
    <row r="35" s="1" customFormat="1" ht="14.4" customHeight="1">
      <c r="B35" s="42"/>
      <c r="D35" s="153" t="s">
        <v>42</v>
      </c>
      <c r="E35" s="136" t="s">
        <v>43</v>
      </c>
      <c r="F35" s="154">
        <f>ROUND((SUM(BE102:BE109) + SUM(BE129:BE159)),  2)</f>
        <v>0</v>
      </c>
      <c r="I35" s="155">
        <v>0.20999999999999999</v>
      </c>
      <c r="J35" s="154">
        <f>ROUND(((SUM(BE102:BE109) + SUM(BE129:BE159))*I35),  2)</f>
        <v>0</v>
      </c>
      <c r="L35" s="42"/>
    </row>
    <row r="36" s="1" customFormat="1" ht="14.4" customHeight="1">
      <c r="B36" s="42"/>
      <c r="E36" s="136" t="s">
        <v>44</v>
      </c>
      <c r="F36" s="154">
        <f>ROUND((SUM(BF102:BF109) + SUM(BF129:BF159)),  2)</f>
        <v>0</v>
      </c>
      <c r="I36" s="155">
        <v>0.14999999999999999</v>
      </c>
      <c r="J36" s="154">
        <f>ROUND(((SUM(BF102:BF109) + SUM(BF129:BF159))*I36),  2)</f>
        <v>0</v>
      </c>
      <c r="L36" s="42"/>
    </row>
    <row r="37" hidden="1" s="1" customFormat="1" ht="14.4" customHeight="1">
      <c r="B37" s="42"/>
      <c r="E37" s="136" t="s">
        <v>45</v>
      </c>
      <c r="F37" s="154">
        <f>ROUND((SUM(BG102:BG109) + SUM(BG129:BG159)),  2)</f>
        <v>0</v>
      </c>
      <c r="I37" s="155">
        <v>0.20999999999999999</v>
      </c>
      <c r="J37" s="154">
        <f>0</f>
        <v>0</v>
      </c>
      <c r="L37" s="42"/>
    </row>
    <row r="38" hidden="1" s="1" customFormat="1" ht="14.4" customHeight="1">
      <c r="B38" s="42"/>
      <c r="E38" s="136" t="s">
        <v>46</v>
      </c>
      <c r="F38" s="154">
        <f>ROUND((SUM(BH102:BH109) + SUM(BH129:BH159)),  2)</f>
        <v>0</v>
      </c>
      <c r="I38" s="155">
        <v>0.14999999999999999</v>
      </c>
      <c r="J38" s="154">
        <f>0</f>
        <v>0</v>
      </c>
      <c r="L38" s="42"/>
    </row>
    <row r="39" hidden="1" s="1" customFormat="1" ht="14.4" customHeight="1">
      <c r="B39" s="42"/>
      <c r="E39" s="136" t="s">
        <v>47</v>
      </c>
      <c r="F39" s="154">
        <f>ROUND((SUM(BI102:BI109) + SUM(BI129:BI159)),  2)</f>
        <v>0</v>
      </c>
      <c r="I39" s="155">
        <v>0</v>
      </c>
      <c r="J39" s="154">
        <f>0</f>
        <v>0</v>
      </c>
      <c r="L39" s="42"/>
    </row>
    <row r="40" s="1" customFormat="1" ht="6.96" customHeight="1">
      <c r="B40" s="42"/>
      <c r="I40" s="138"/>
      <c r="L40" s="42"/>
    </row>
    <row r="41" s="1" customFormat="1" ht="25.44" customHeight="1">
      <c r="B41" s="42"/>
      <c r="C41" s="156"/>
      <c r="D41" s="157" t="s">
        <v>48</v>
      </c>
      <c r="E41" s="158"/>
      <c r="F41" s="158"/>
      <c r="G41" s="159" t="s">
        <v>49</v>
      </c>
      <c r="H41" s="160" t="s">
        <v>50</v>
      </c>
      <c r="I41" s="161"/>
      <c r="J41" s="162">
        <f>SUM(J32:J39)</f>
        <v>0</v>
      </c>
      <c r="K41" s="163"/>
      <c r="L41" s="42"/>
    </row>
    <row r="42" s="1" customFormat="1" ht="14.4" customHeight="1">
      <c r="B42" s="42"/>
      <c r="I42" s="138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64" t="s">
        <v>51</v>
      </c>
      <c r="E50" s="165"/>
      <c r="F50" s="165"/>
      <c r="G50" s="164" t="s">
        <v>52</v>
      </c>
      <c r="H50" s="165"/>
      <c r="I50" s="166"/>
      <c r="J50" s="165"/>
      <c r="K50" s="165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7" t="s">
        <v>53</v>
      </c>
      <c r="E61" s="168"/>
      <c r="F61" s="169" t="s">
        <v>54</v>
      </c>
      <c r="G61" s="167" t="s">
        <v>53</v>
      </c>
      <c r="H61" s="168"/>
      <c r="I61" s="170"/>
      <c r="J61" s="171" t="s">
        <v>54</v>
      </c>
      <c r="K61" s="168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64" t="s">
        <v>55</v>
      </c>
      <c r="E65" s="165"/>
      <c r="F65" s="165"/>
      <c r="G65" s="164" t="s">
        <v>56</v>
      </c>
      <c r="H65" s="165"/>
      <c r="I65" s="166"/>
      <c r="J65" s="165"/>
      <c r="K65" s="165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7" t="s">
        <v>53</v>
      </c>
      <c r="E76" s="168"/>
      <c r="F76" s="169" t="s">
        <v>54</v>
      </c>
      <c r="G76" s="167" t="s">
        <v>53</v>
      </c>
      <c r="H76" s="168"/>
      <c r="I76" s="170"/>
      <c r="J76" s="171" t="s">
        <v>54</v>
      </c>
      <c r="K76" s="168"/>
      <c r="L76" s="42"/>
    </row>
    <row r="77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2"/>
    </row>
    <row r="81" s="1" customFormat="1" ht="6.96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2"/>
    </row>
    <row r="82" s="1" customFormat="1" ht="24.96" customHeight="1">
      <c r="B82" s="37"/>
      <c r="C82" s="22" t="s">
        <v>108</v>
      </c>
      <c r="D82" s="38"/>
      <c r="E82" s="38"/>
      <c r="F82" s="38"/>
      <c r="G82" s="38"/>
      <c r="H82" s="38"/>
      <c r="I82" s="13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="1" customFormat="1" ht="12" customHeight="1">
      <c r="B84" s="37"/>
      <c r="C84" s="31" t="s">
        <v>17</v>
      </c>
      <c r="D84" s="38"/>
      <c r="E84" s="38"/>
      <c r="F84" s="38"/>
      <c r="G84" s="38"/>
      <c r="H84" s="38"/>
      <c r="I84" s="138"/>
      <c r="J84" s="38"/>
      <c r="K84" s="38"/>
      <c r="L84" s="42"/>
    </row>
    <row r="85" s="1" customFormat="1" ht="16.5" customHeight="1">
      <c r="B85" s="37"/>
      <c r="C85" s="38"/>
      <c r="D85" s="38"/>
      <c r="E85" s="178" t="str">
        <f>E7</f>
        <v>Garáž č. 436/3 a přilehlý pozemek č. 436/2</v>
      </c>
      <c r="F85" s="31"/>
      <c r="G85" s="31"/>
      <c r="H85" s="31"/>
      <c r="I85" s="138"/>
      <c r="J85" s="38"/>
      <c r="K85" s="38"/>
      <c r="L85" s="42"/>
    </row>
    <row r="86" s="1" customFormat="1" ht="12" customHeight="1">
      <c r="B86" s="37"/>
      <c r="C86" s="31" t="s">
        <v>103</v>
      </c>
      <c r="D86" s="38"/>
      <c r="E86" s="38"/>
      <c r="F86" s="38"/>
      <c r="G86" s="38"/>
      <c r="H86" s="38"/>
      <c r="I86" s="13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01 - Demolice stávající garáže</v>
      </c>
      <c r="F87" s="38"/>
      <c r="G87" s="38"/>
      <c r="H87" s="38"/>
      <c r="I87" s="13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="1" customFormat="1" ht="12" customHeight="1">
      <c r="B89" s="37"/>
      <c r="C89" s="31" t="s">
        <v>21</v>
      </c>
      <c r="D89" s="38"/>
      <c r="E89" s="38"/>
      <c r="F89" s="26" t="str">
        <f>F12</f>
        <v xml:space="preserve"> </v>
      </c>
      <c r="G89" s="38"/>
      <c r="H89" s="38"/>
      <c r="I89" s="141" t="s">
        <v>23</v>
      </c>
      <c r="J89" s="73" t="str">
        <f>IF(J12="","",J12)</f>
        <v>20. 5. 2019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="1" customFormat="1" ht="27.9" customHeight="1">
      <c r="B91" s="37"/>
      <c r="C91" s="31" t="s">
        <v>25</v>
      </c>
      <c r="D91" s="38"/>
      <c r="E91" s="38"/>
      <c r="F91" s="26" t="str">
        <f>E15</f>
        <v>Muzeum Hlučínska</v>
      </c>
      <c r="G91" s="38"/>
      <c r="H91" s="38"/>
      <c r="I91" s="141" t="s">
        <v>31</v>
      </c>
      <c r="J91" s="35" t="str">
        <f>E21</f>
        <v>Ing. arch. Pavel Ksenič</v>
      </c>
      <c r="K91" s="38"/>
      <c r="L91" s="42"/>
    </row>
    <row r="92" s="1" customFormat="1" ht="15.15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Ladislav Pekárek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="1" customFormat="1" ht="29.28" customHeight="1">
      <c r="B94" s="37"/>
      <c r="C94" s="179" t="s">
        <v>109</v>
      </c>
      <c r="D94" s="180"/>
      <c r="E94" s="180"/>
      <c r="F94" s="180"/>
      <c r="G94" s="180"/>
      <c r="H94" s="180"/>
      <c r="I94" s="181"/>
      <c r="J94" s="182" t="s">
        <v>110</v>
      </c>
      <c r="K94" s="180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="1" customFormat="1" ht="22.8" customHeight="1">
      <c r="B96" s="37"/>
      <c r="C96" s="183" t="s">
        <v>111</v>
      </c>
      <c r="D96" s="38"/>
      <c r="E96" s="38"/>
      <c r="F96" s="38"/>
      <c r="G96" s="38"/>
      <c r="H96" s="38"/>
      <c r="I96" s="138"/>
      <c r="J96" s="104">
        <f>J129</f>
        <v>0</v>
      </c>
      <c r="K96" s="38"/>
      <c r="L96" s="42"/>
      <c r="AU96" s="16" t="s">
        <v>112</v>
      </c>
    </row>
    <row r="97" s="8" customFormat="1" ht="24.96" customHeight="1">
      <c r="B97" s="184"/>
      <c r="C97" s="185"/>
      <c r="D97" s="186" t="s">
        <v>113</v>
      </c>
      <c r="E97" s="187"/>
      <c r="F97" s="187"/>
      <c r="G97" s="187"/>
      <c r="H97" s="187"/>
      <c r="I97" s="188"/>
      <c r="J97" s="189">
        <f>J130</f>
        <v>0</v>
      </c>
      <c r="K97" s="185"/>
      <c r="L97" s="190"/>
    </row>
    <row r="98" s="8" customFormat="1" ht="24.96" customHeight="1">
      <c r="B98" s="184"/>
      <c r="C98" s="185"/>
      <c r="D98" s="186" t="s">
        <v>114</v>
      </c>
      <c r="E98" s="187"/>
      <c r="F98" s="187"/>
      <c r="G98" s="187"/>
      <c r="H98" s="187"/>
      <c r="I98" s="188"/>
      <c r="J98" s="189">
        <f>J141</f>
        <v>0</v>
      </c>
      <c r="K98" s="185"/>
      <c r="L98" s="190"/>
    </row>
    <row r="99" s="8" customFormat="1" ht="24.96" customHeight="1">
      <c r="B99" s="184"/>
      <c r="C99" s="185"/>
      <c r="D99" s="186" t="s">
        <v>115</v>
      </c>
      <c r="E99" s="187"/>
      <c r="F99" s="187"/>
      <c r="G99" s="187"/>
      <c r="H99" s="187"/>
      <c r="I99" s="188"/>
      <c r="J99" s="189">
        <f>J152</f>
        <v>0</v>
      </c>
      <c r="K99" s="185"/>
      <c r="L99" s="190"/>
    </row>
    <row r="100" s="1" customFormat="1" ht="21.84" customHeight="1">
      <c r="B100" s="37"/>
      <c r="C100" s="38"/>
      <c r="D100" s="38"/>
      <c r="E100" s="38"/>
      <c r="F100" s="38"/>
      <c r="G100" s="38"/>
      <c r="H100" s="38"/>
      <c r="I100" s="138"/>
      <c r="J100" s="38"/>
      <c r="K100" s="38"/>
      <c r="L100" s="42"/>
    </row>
    <row r="101" s="1" customFormat="1" ht="6.96" customHeight="1">
      <c r="B101" s="37"/>
      <c r="C101" s="38"/>
      <c r="D101" s="38"/>
      <c r="E101" s="38"/>
      <c r="F101" s="38"/>
      <c r="G101" s="38"/>
      <c r="H101" s="38"/>
      <c r="I101" s="138"/>
      <c r="J101" s="38"/>
      <c r="K101" s="38"/>
      <c r="L101" s="42"/>
    </row>
    <row r="102" s="1" customFormat="1" ht="29.28" customHeight="1">
      <c r="B102" s="37"/>
      <c r="C102" s="183" t="s">
        <v>116</v>
      </c>
      <c r="D102" s="38"/>
      <c r="E102" s="38"/>
      <c r="F102" s="38"/>
      <c r="G102" s="38"/>
      <c r="H102" s="38"/>
      <c r="I102" s="138"/>
      <c r="J102" s="191">
        <f>ROUND(J103 + J104 + J105 + J106 + J107 + J108,2)</f>
        <v>0</v>
      </c>
      <c r="K102" s="38"/>
      <c r="L102" s="42"/>
      <c r="N102" s="192" t="s">
        <v>42</v>
      </c>
    </row>
    <row r="103" s="1" customFormat="1" ht="18" customHeight="1">
      <c r="B103" s="37"/>
      <c r="C103" s="38"/>
      <c r="D103" s="193" t="s">
        <v>117</v>
      </c>
      <c r="E103" s="194"/>
      <c r="F103" s="194"/>
      <c r="G103" s="38"/>
      <c r="H103" s="38"/>
      <c r="I103" s="138"/>
      <c r="J103" s="195">
        <v>0</v>
      </c>
      <c r="K103" s="38"/>
      <c r="L103" s="196"/>
      <c r="M103" s="138"/>
      <c r="N103" s="197" t="s">
        <v>43</v>
      </c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98" t="s">
        <v>118</v>
      </c>
      <c r="AZ103" s="138"/>
      <c r="BA103" s="138"/>
      <c r="BB103" s="138"/>
      <c r="BC103" s="138"/>
      <c r="BD103" s="138"/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98" t="s">
        <v>86</v>
      </c>
      <c r="BK103" s="138"/>
      <c r="BL103" s="138"/>
      <c r="BM103" s="138"/>
    </row>
    <row r="104" s="1" customFormat="1" ht="18" customHeight="1">
      <c r="B104" s="37"/>
      <c r="C104" s="38"/>
      <c r="D104" s="193" t="s">
        <v>119</v>
      </c>
      <c r="E104" s="194"/>
      <c r="F104" s="194"/>
      <c r="G104" s="38"/>
      <c r="H104" s="38"/>
      <c r="I104" s="138"/>
      <c r="J104" s="195">
        <v>0</v>
      </c>
      <c r="K104" s="38"/>
      <c r="L104" s="196"/>
      <c r="M104" s="138"/>
      <c r="N104" s="197" t="s">
        <v>43</v>
      </c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98" t="s">
        <v>118</v>
      </c>
      <c r="AZ104" s="138"/>
      <c r="BA104" s="138"/>
      <c r="BB104" s="138"/>
      <c r="BC104" s="138"/>
      <c r="BD104" s="138"/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98" t="s">
        <v>86</v>
      </c>
      <c r="BK104" s="138"/>
      <c r="BL104" s="138"/>
      <c r="BM104" s="138"/>
    </row>
    <row r="105" s="1" customFormat="1" ht="18" customHeight="1">
      <c r="B105" s="37"/>
      <c r="C105" s="38"/>
      <c r="D105" s="193" t="s">
        <v>120</v>
      </c>
      <c r="E105" s="194"/>
      <c r="F105" s="194"/>
      <c r="G105" s="38"/>
      <c r="H105" s="38"/>
      <c r="I105" s="138"/>
      <c r="J105" s="195">
        <v>0</v>
      </c>
      <c r="K105" s="38"/>
      <c r="L105" s="196"/>
      <c r="M105" s="138"/>
      <c r="N105" s="197" t="s">
        <v>43</v>
      </c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98" t="s">
        <v>118</v>
      </c>
      <c r="AZ105" s="138"/>
      <c r="BA105" s="138"/>
      <c r="BB105" s="138"/>
      <c r="BC105" s="138"/>
      <c r="BD105" s="138"/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98" t="s">
        <v>86</v>
      </c>
      <c r="BK105" s="138"/>
      <c r="BL105" s="138"/>
      <c r="BM105" s="138"/>
    </row>
    <row r="106" s="1" customFormat="1" ht="18" customHeight="1">
      <c r="B106" s="37"/>
      <c r="C106" s="38"/>
      <c r="D106" s="193" t="s">
        <v>121</v>
      </c>
      <c r="E106" s="194"/>
      <c r="F106" s="194"/>
      <c r="G106" s="38"/>
      <c r="H106" s="38"/>
      <c r="I106" s="138"/>
      <c r="J106" s="195">
        <v>0</v>
      </c>
      <c r="K106" s="38"/>
      <c r="L106" s="196"/>
      <c r="M106" s="138"/>
      <c r="N106" s="197" t="s">
        <v>43</v>
      </c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98" t="s">
        <v>118</v>
      </c>
      <c r="AZ106" s="138"/>
      <c r="BA106" s="138"/>
      <c r="BB106" s="138"/>
      <c r="BC106" s="138"/>
      <c r="BD106" s="138"/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98" t="s">
        <v>86</v>
      </c>
      <c r="BK106" s="138"/>
      <c r="BL106" s="138"/>
      <c r="BM106" s="138"/>
    </row>
    <row r="107" s="1" customFormat="1" ht="18" customHeight="1">
      <c r="B107" s="37"/>
      <c r="C107" s="38"/>
      <c r="D107" s="193" t="s">
        <v>122</v>
      </c>
      <c r="E107" s="194"/>
      <c r="F107" s="194"/>
      <c r="G107" s="38"/>
      <c r="H107" s="38"/>
      <c r="I107" s="138"/>
      <c r="J107" s="195">
        <v>0</v>
      </c>
      <c r="K107" s="38"/>
      <c r="L107" s="196"/>
      <c r="M107" s="138"/>
      <c r="N107" s="197" t="s">
        <v>43</v>
      </c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98" t="s">
        <v>118</v>
      </c>
      <c r="AZ107" s="138"/>
      <c r="BA107" s="138"/>
      <c r="BB107" s="138"/>
      <c r="BC107" s="138"/>
      <c r="BD107" s="138"/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98" t="s">
        <v>86</v>
      </c>
      <c r="BK107" s="138"/>
      <c r="BL107" s="138"/>
      <c r="BM107" s="138"/>
    </row>
    <row r="108" s="1" customFormat="1" ht="18" customHeight="1">
      <c r="B108" s="37"/>
      <c r="C108" s="38"/>
      <c r="D108" s="194" t="s">
        <v>123</v>
      </c>
      <c r="E108" s="38"/>
      <c r="F108" s="38"/>
      <c r="G108" s="38"/>
      <c r="H108" s="38"/>
      <c r="I108" s="138"/>
      <c r="J108" s="195">
        <f>ROUND(J30*T108,2)</f>
        <v>0</v>
      </c>
      <c r="K108" s="38"/>
      <c r="L108" s="196"/>
      <c r="M108" s="138"/>
      <c r="N108" s="197" t="s">
        <v>43</v>
      </c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98" t="s">
        <v>124</v>
      </c>
      <c r="AZ108" s="138"/>
      <c r="BA108" s="138"/>
      <c r="BB108" s="138"/>
      <c r="BC108" s="138"/>
      <c r="BD108" s="138"/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98" t="s">
        <v>86</v>
      </c>
      <c r="BK108" s="138"/>
      <c r="BL108" s="138"/>
      <c r="BM108" s="138"/>
    </row>
    <row r="109" s="1" customFormat="1">
      <c r="B109" s="37"/>
      <c r="C109" s="38"/>
      <c r="D109" s="38"/>
      <c r="E109" s="38"/>
      <c r="F109" s="38"/>
      <c r="G109" s="38"/>
      <c r="H109" s="38"/>
      <c r="I109" s="138"/>
      <c r="J109" s="38"/>
      <c r="K109" s="38"/>
      <c r="L109" s="42"/>
    </row>
    <row r="110" s="1" customFormat="1" ht="29.28" customHeight="1">
      <c r="B110" s="37"/>
      <c r="C110" s="200" t="s">
        <v>125</v>
      </c>
      <c r="D110" s="180"/>
      <c r="E110" s="180"/>
      <c r="F110" s="180"/>
      <c r="G110" s="180"/>
      <c r="H110" s="180"/>
      <c r="I110" s="181"/>
      <c r="J110" s="201">
        <f>ROUND(J96+J102,2)</f>
        <v>0</v>
      </c>
      <c r="K110" s="180"/>
      <c r="L110" s="42"/>
    </row>
    <row r="111" s="1" customFormat="1" ht="6.96" customHeight="1">
      <c r="B111" s="60"/>
      <c r="C111" s="61"/>
      <c r="D111" s="61"/>
      <c r="E111" s="61"/>
      <c r="F111" s="61"/>
      <c r="G111" s="61"/>
      <c r="H111" s="61"/>
      <c r="I111" s="174"/>
      <c r="J111" s="61"/>
      <c r="K111" s="61"/>
      <c r="L111" s="42"/>
    </row>
    <row r="115" s="1" customFormat="1" ht="6.96" customHeight="1">
      <c r="B115" s="62"/>
      <c r="C115" s="63"/>
      <c r="D115" s="63"/>
      <c r="E115" s="63"/>
      <c r="F115" s="63"/>
      <c r="G115" s="63"/>
      <c r="H115" s="63"/>
      <c r="I115" s="177"/>
      <c r="J115" s="63"/>
      <c r="K115" s="63"/>
      <c r="L115" s="42"/>
    </row>
    <row r="116" s="1" customFormat="1" ht="24.96" customHeight="1">
      <c r="B116" s="37"/>
      <c r="C116" s="22" t="s">
        <v>126</v>
      </c>
      <c r="D116" s="38"/>
      <c r="E116" s="38"/>
      <c r="F116" s="38"/>
      <c r="G116" s="38"/>
      <c r="H116" s="38"/>
      <c r="I116" s="138"/>
      <c r="J116" s="38"/>
      <c r="K116" s="38"/>
      <c r="L116" s="42"/>
    </row>
    <row r="117" s="1" customFormat="1" ht="6.96" customHeight="1"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42"/>
    </row>
    <row r="118" s="1" customFormat="1" ht="12" customHeight="1">
      <c r="B118" s="37"/>
      <c r="C118" s="31" t="s">
        <v>17</v>
      </c>
      <c r="D118" s="38"/>
      <c r="E118" s="38"/>
      <c r="F118" s="38"/>
      <c r="G118" s="38"/>
      <c r="H118" s="38"/>
      <c r="I118" s="138"/>
      <c r="J118" s="38"/>
      <c r="K118" s="38"/>
      <c r="L118" s="42"/>
    </row>
    <row r="119" s="1" customFormat="1" ht="16.5" customHeight="1">
      <c r="B119" s="37"/>
      <c r="C119" s="38"/>
      <c r="D119" s="38"/>
      <c r="E119" s="178" t="str">
        <f>E7</f>
        <v>Garáž č. 436/3 a přilehlý pozemek č. 436/2</v>
      </c>
      <c r="F119" s="31"/>
      <c r="G119" s="31"/>
      <c r="H119" s="31"/>
      <c r="I119" s="138"/>
      <c r="J119" s="38"/>
      <c r="K119" s="38"/>
      <c r="L119" s="42"/>
    </row>
    <row r="120" s="1" customFormat="1" ht="12" customHeight="1">
      <c r="B120" s="37"/>
      <c r="C120" s="31" t="s">
        <v>103</v>
      </c>
      <c r="D120" s="38"/>
      <c r="E120" s="38"/>
      <c r="F120" s="38"/>
      <c r="G120" s="38"/>
      <c r="H120" s="38"/>
      <c r="I120" s="138"/>
      <c r="J120" s="38"/>
      <c r="K120" s="38"/>
      <c r="L120" s="42"/>
    </row>
    <row r="121" s="1" customFormat="1" ht="16.5" customHeight="1">
      <c r="B121" s="37"/>
      <c r="C121" s="38"/>
      <c r="D121" s="38"/>
      <c r="E121" s="70" t="str">
        <f>E9</f>
        <v>01 - Demolice stávající garáže</v>
      </c>
      <c r="F121" s="38"/>
      <c r="G121" s="38"/>
      <c r="H121" s="38"/>
      <c r="I121" s="138"/>
      <c r="J121" s="38"/>
      <c r="K121" s="38"/>
      <c r="L121" s="42"/>
    </row>
    <row r="122" s="1" customFormat="1" ht="6.96" customHeight="1">
      <c r="B122" s="37"/>
      <c r="C122" s="38"/>
      <c r="D122" s="38"/>
      <c r="E122" s="38"/>
      <c r="F122" s="38"/>
      <c r="G122" s="38"/>
      <c r="H122" s="38"/>
      <c r="I122" s="138"/>
      <c r="J122" s="38"/>
      <c r="K122" s="38"/>
      <c r="L122" s="42"/>
    </row>
    <row r="123" s="1" customFormat="1" ht="12" customHeight="1">
      <c r="B123" s="37"/>
      <c r="C123" s="31" t="s">
        <v>21</v>
      </c>
      <c r="D123" s="38"/>
      <c r="E123" s="38"/>
      <c r="F123" s="26" t="str">
        <f>F12</f>
        <v xml:space="preserve"> </v>
      </c>
      <c r="G123" s="38"/>
      <c r="H123" s="38"/>
      <c r="I123" s="141" t="s">
        <v>23</v>
      </c>
      <c r="J123" s="73" t="str">
        <f>IF(J12="","",J12)</f>
        <v>20. 5. 2019</v>
      </c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38"/>
      <c r="J124" s="38"/>
      <c r="K124" s="38"/>
      <c r="L124" s="42"/>
    </row>
    <row r="125" s="1" customFormat="1" ht="27.9" customHeight="1">
      <c r="B125" s="37"/>
      <c r="C125" s="31" t="s">
        <v>25</v>
      </c>
      <c r="D125" s="38"/>
      <c r="E125" s="38"/>
      <c r="F125" s="26" t="str">
        <f>E15</f>
        <v>Muzeum Hlučínska</v>
      </c>
      <c r="G125" s="38"/>
      <c r="H125" s="38"/>
      <c r="I125" s="141" t="s">
        <v>31</v>
      </c>
      <c r="J125" s="35" t="str">
        <f>E21</f>
        <v>Ing. arch. Pavel Ksenič</v>
      </c>
      <c r="K125" s="38"/>
      <c r="L125" s="42"/>
    </row>
    <row r="126" s="1" customFormat="1" ht="15.15" customHeight="1">
      <c r="B126" s="37"/>
      <c r="C126" s="31" t="s">
        <v>29</v>
      </c>
      <c r="D126" s="38"/>
      <c r="E126" s="38"/>
      <c r="F126" s="26" t="str">
        <f>IF(E18="","",E18)</f>
        <v>Vyplň údaj</v>
      </c>
      <c r="G126" s="38"/>
      <c r="H126" s="38"/>
      <c r="I126" s="141" t="s">
        <v>34</v>
      </c>
      <c r="J126" s="35" t="str">
        <f>E24</f>
        <v>Ladislav Pekárek</v>
      </c>
      <c r="K126" s="38"/>
      <c r="L126" s="42"/>
    </row>
    <row r="127" s="1" customFormat="1" ht="10.32" customHeight="1">
      <c r="B127" s="37"/>
      <c r="C127" s="38"/>
      <c r="D127" s="38"/>
      <c r="E127" s="38"/>
      <c r="F127" s="38"/>
      <c r="G127" s="38"/>
      <c r="H127" s="38"/>
      <c r="I127" s="138"/>
      <c r="J127" s="38"/>
      <c r="K127" s="38"/>
      <c r="L127" s="42"/>
    </row>
    <row r="128" s="9" customFormat="1" ht="29.28" customHeight="1">
      <c r="B128" s="202"/>
      <c r="C128" s="203" t="s">
        <v>127</v>
      </c>
      <c r="D128" s="204" t="s">
        <v>63</v>
      </c>
      <c r="E128" s="204" t="s">
        <v>59</v>
      </c>
      <c r="F128" s="204" t="s">
        <v>60</v>
      </c>
      <c r="G128" s="204" t="s">
        <v>128</v>
      </c>
      <c r="H128" s="204" t="s">
        <v>129</v>
      </c>
      <c r="I128" s="205" t="s">
        <v>130</v>
      </c>
      <c r="J128" s="204" t="s">
        <v>110</v>
      </c>
      <c r="K128" s="206" t="s">
        <v>131</v>
      </c>
      <c r="L128" s="207"/>
      <c r="M128" s="94" t="s">
        <v>1</v>
      </c>
      <c r="N128" s="95" t="s">
        <v>42</v>
      </c>
      <c r="O128" s="95" t="s">
        <v>132</v>
      </c>
      <c r="P128" s="95" t="s">
        <v>133</v>
      </c>
      <c r="Q128" s="95" t="s">
        <v>134</v>
      </c>
      <c r="R128" s="95" t="s">
        <v>135</v>
      </c>
      <c r="S128" s="95" t="s">
        <v>136</v>
      </c>
      <c r="T128" s="96" t="s">
        <v>137</v>
      </c>
    </row>
    <row r="129" s="1" customFormat="1" ht="22.8" customHeight="1">
      <c r="B129" s="37"/>
      <c r="C129" s="101" t="s">
        <v>138</v>
      </c>
      <c r="D129" s="38"/>
      <c r="E129" s="38"/>
      <c r="F129" s="38"/>
      <c r="G129" s="38"/>
      <c r="H129" s="38"/>
      <c r="I129" s="138"/>
      <c r="J129" s="208">
        <f>BK129</f>
        <v>0</v>
      </c>
      <c r="K129" s="38"/>
      <c r="L129" s="42"/>
      <c r="M129" s="97"/>
      <c r="N129" s="98"/>
      <c r="O129" s="98"/>
      <c r="P129" s="209">
        <f>P130+P141+P152</f>
        <v>0</v>
      </c>
      <c r="Q129" s="98"/>
      <c r="R129" s="209">
        <f>R130+R141+R152</f>
        <v>0</v>
      </c>
      <c r="S129" s="98"/>
      <c r="T129" s="210">
        <f>T130+T141+T152</f>
        <v>39.144440000000003</v>
      </c>
      <c r="AT129" s="16" t="s">
        <v>77</v>
      </c>
      <c r="AU129" s="16" t="s">
        <v>112</v>
      </c>
      <c r="BK129" s="211">
        <f>BK130+BK141+BK152</f>
        <v>0</v>
      </c>
    </row>
    <row r="130" s="10" customFormat="1" ht="25.92" customHeight="1">
      <c r="B130" s="212"/>
      <c r="C130" s="213"/>
      <c r="D130" s="214" t="s">
        <v>77</v>
      </c>
      <c r="E130" s="215" t="s">
        <v>86</v>
      </c>
      <c r="F130" s="215" t="s">
        <v>139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SUM(P131:P140)</f>
        <v>0</v>
      </c>
      <c r="Q130" s="220"/>
      <c r="R130" s="221">
        <f>SUM(R131:R140)</f>
        <v>0</v>
      </c>
      <c r="S130" s="220"/>
      <c r="T130" s="222">
        <f>SUM(T131:T140)</f>
        <v>6.7199999999999998</v>
      </c>
      <c r="AR130" s="223" t="s">
        <v>86</v>
      </c>
      <c r="AT130" s="224" t="s">
        <v>77</v>
      </c>
      <c r="AU130" s="224" t="s">
        <v>78</v>
      </c>
      <c r="AY130" s="223" t="s">
        <v>140</v>
      </c>
      <c r="BK130" s="225">
        <f>SUM(BK131:BK140)</f>
        <v>0</v>
      </c>
    </row>
    <row r="131" s="1" customFormat="1" ht="36" customHeight="1">
      <c r="B131" s="37"/>
      <c r="C131" s="226" t="s">
        <v>86</v>
      </c>
      <c r="D131" s="226" t="s">
        <v>141</v>
      </c>
      <c r="E131" s="227" t="s">
        <v>142</v>
      </c>
      <c r="F131" s="228" t="s">
        <v>143</v>
      </c>
      <c r="G131" s="229" t="s">
        <v>144</v>
      </c>
      <c r="H131" s="230">
        <v>12</v>
      </c>
      <c r="I131" s="231"/>
      <c r="J131" s="232">
        <f>ROUND(I131*H131,2)</f>
        <v>0</v>
      </c>
      <c r="K131" s="228" t="s">
        <v>145</v>
      </c>
      <c r="L131" s="42"/>
      <c r="M131" s="233" t="s">
        <v>1</v>
      </c>
      <c r="N131" s="234" t="s">
        <v>43</v>
      </c>
      <c r="O131" s="85"/>
      <c r="P131" s="235">
        <f>O131*H131</f>
        <v>0</v>
      </c>
      <c r="Q131" s="235">
        <v>0</v>
      </c>
      <c r="R131" s="235">
        <f>Q131*H131</f>
        <v>0</v>
      </c>
      <c r="S131" s="235">
        <v>0.26000000000000001</v>
      </c>
      <c r="T131" s="236">
        <f>S131*H131</f>
        <v>3.1200000000000001</v>
      </c>
      <c r="AR131" s="237" t="s">
        <v>146</v>
      </c>
      <c r="AT131" s="237" t="s">
        <v>141</v>
      </c>
      <c r="AU131" s="237" t="s">
        <v>86</v>
      </c>
      <c r="AY131" s="16" t="s">
        <v>140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6" t="s">
        <v>86</v>
      </c>
      <c r="BK131" s="238">
        <f>ROUND(I131*H131,2)</f>
        <v>0</v>
      </c>
      <c r="BL131" s="16" t="s">
        <v>146</v>
      </c>
      <c r="BM131" s="237" t="s">
        <v>147</v>
      </c>
    </row>
    <row r="132" s="1" customFormat="1" ht="24" customHeight="1">
      <c r="B132" s="37"/>
      <c r="C132" s="226" t="s">
        <v>88</v>
      </c>
      <c r="D132" s="226" t="s">
        <v>141</v>
      </c>
      <c r="E132" s="227" t="s">
        <v>148</v>
      </c>
      <c r="F132" s="228" t="s">
        <v>149</v>
      </c>
      <c r="G132" s="229" t="s">
        <v>144</v>
      </c>
      <c r="H132" s="230">
        <v>12</v>
      </c>
      <c r="I132" s="231"/>
      <c r="J132" s="232">
        <f>ROUND(I132*H132,2)</f>
        <v>0</v>
      </c>
      <c r="K132" s="228" t="s">
        <v>145</v>
      </c>
      <c r="L132" s="42"/>
      <c r="M132" s="233" t="s">
        <v>1</v>
      </c>
      <c r="N132" s="234" t="s">
        <v>43</v>
      </c>
      <c r="O132" s="85"/>
      <c r="P132" s="235">
        <f>O132*H132</f>
        <v>0</v>
      </c>
      <c r="Q132" s="235">
        <v>0</v>
      </c>
      <c r="R132" s="235">
        <f>Q132*H132</f>
        <v>0</v>
      </c>
      <c r="S132" s="235">
        <v>0.29999999999999999</v>
      </c>
      <c r="T132" s="236">
        <f>S132*H132</f>
        <v>3.5999999999999996</v>
      </c>
      <c r="AR132" s="237" t="s">
        <v>146</v>
      </c>
      <c r="AT132" s="237" t="s">
        <v>141</v>
      </c>
      <c r="AU132" s="237" t="s">
        <v>86</v>
      </c>
      <c r="AY132" s="16" t="s">
        <v>140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6" t="s">
        <v>86</v>
      </c>
      <c r="BK132" s="238">
        <f>ROUND(I132*H132,2)</f>
        <v>0</v>
      </c>
      <c r="BL132" s="16" t="s">
        <v>146</v>
      </c>
      <c r="BM132" s="237" t="s">
        <v>150</v>
      </c>
    </row>
    <row r="133" s="1" customFormat="1" ht="24" customHeight="1">
      <c r="B133" s="37"/>
      <c r="C133" s="226" t="s">
        <v>151</v>
      </c>
      <c r="D133" s="226" t="s">
        <v>141</v>
      </c>
      <c r="E133" s="227" t="s">
        <v>152</v>
      </c>
      <c r="F133" s="228" t="s">
        <v>153</v>
      </c>
      <c r="G133" s="229" t="s">
        <v>154</v>
      </c>
      <c r="H133" s="230">
        <v>28</v>
      </c>
      <c r="I133" s="231"/>
      <c r="J133" s="232">
        <f>ROUND(I133*H133,2)</f>
        <v>0</v>
      </c>
      <c r="K133" s="228" t="s">
        <v>145</v>
      </c>
      <c r="L133" s="42"/>
      <c r="M133" s="233" t="s">
        <v>1</v>
      </c>
      <c r="N133" s="234" t="s">
        <v>43</v>
      </c>
      <c r="O133" s="85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AR133" s="237" t="s">
        <v>146</v>
      </c>
      <c r="AT133" s="237" t="s">
        <v>141</v>
      </c>
      <c r="AU133" s="237" t="s">
        <v>86</v>
      </c>
      <c r="AY133" s="16" t="s">
        <v>140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6" t="s">
        <v>86</v>
      </c>
      <c r="BK133" s="238">
        <f>ROUND(I133*H133,2)</f>
        <v>0</v>
      </c>
      <c r="BL133" s="16" t="s">
        <v>146</v>
      </c>
      <c r="BM133" s="237" t="s">
        <v>155</v>
      </c>
    </row>
    <row r="134" s="11" customFormat="1">
      <c r="B134" s="239"/>
      <c r="C134" s="240"/>
      <c r="D134" s="241" t="s">
        <v>156</v>
      </c>
      <c r="E134" s="242" t="s">
        <v>1</v>
      </c>
      <c r="F134" s="243" t="s">
        <v>157</v>
      </c>
      <c r="G134" s="240"/>
      <c r="H134" s="242" t="s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156</v>
      </c>
      <c r="AU134" s="249" t="s">
        <v>86</v>
      </c>
      <c r="AV134" s="11" t="s">
        <v>86</v>
      </c>
      <c r="AW134" s="11" t="s">
        <v>33</v>
      </c>
      <c r="AX134" s="11" t="s">
        <v>78</v>
      </c>
      <c r="AY134" s="249" t="s">
        <v>140</v>
      </c>
    </row>
    <row r="135" s="12" customFormat="1">
      <c r="B135" s="250"/>
      <c r="C135" s="251"/>
      <c r="D135" s="241" t="s">
        <v>156</v>
      </c>
      <c r="E135" s="252" t="s">
        <v>1</v>
      </c>
      <c r="F135" s="253" t="s">
        <v>158</v>
      </c>
      <c r="G135" s="251"/>
      <c r="H135" s="254">
        <v>28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AT135" s="260" t="s">
        <v>156</v>
      </c>
      <c r="AU135" s="260" t="s">
        <v>86</v>
      </c>
      <c r="AV135" s="12" t="s">
        <v>88</v>
      </c>
      <c r="AW135" s="12" t="s">
        <v>33</v>
      </c>
      <c r="AX135" s="12" t="s">
        <v>86</v>
      </c>
      <c r="AY135" s="260" t="s">
        <v>140</v>
      </c>
    </row>
    <row r="136" s="1" customFormat="1" ht="24" customHeight="1">
      <c r="B136" s="37"/>
      <c r="C136" s="226" t="s">
        <v>146</v>
      </c>
      <c r="D136" s="226" t="s">
        <v>141</v>
      </c>
      <c r="E136" s="227" t="s">
        <v>159</v>
      </c>
      <c r="F136" s="228" t="s">
        <v>160</v>
      </c>
      <c r="G136" s="229" t="s">
        <v>154</v>
      </c>
      <c r="H136" s="230">
        <v>28</v>
      </c>
      <c r="I136" s="231"/>
      <c r="J136" s="232">
        <f>ROUND(I136*H136,2)</f>
        <v>0</v>
      </c>
      <c r="K136" s="228" t="s">
        <v>145</v>
      </c>
      <c r="L136" s="42"/>
      <c r="M136" s="233" t="s">
        <v>1</v>
      </c>
      <c r="N136" s="234" t="s">
        <v>43</v>
      </c>
      <c r="O136" s="85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AR136" s="237" t="s">
        <v>146</v>
      </c>
      <c r="AT136" s="237" t="s">
        <v>141</v>
      </c>
      <c r="AU136" s="237" t="s">
        <v>86</v>
      </c>
      <c r="AY136" s="16" t="s">
        <v>140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6" t="s">
        <v>86</v>
      </c>
      <c r="BK136" s="238">
        <f>ROUND(I136*H136,2)</f>
        <v>0</v>
      </c>
      <c r="BL136" s="16" t="s">
        <v>146</v>
      </c>
      <c r="BM136" s="237" t="s">
        <v>161</v>
      </c>
    </row>
    <row r="137" s="1" customFormat="1" ht="24" customHeight="1">
      <c r="B137" s="37"/>
      <c r="C137" s="226" t="s">
        <v>162</v>
      </c>
      <c r="D137" s="226" t="s">
        <v>141</v>
      </c>
      <c r="E137" s="227" t="s">
        <v>163</v>
      </c>
      <c r="F137" s="228" t="s">
        <v>164</v>
      </c>
      <c r="G137" s="229" t="s">
        <v>154</v>
      </c>
      <c r="H137" s="230">
        <v>28</v>
      </c>
      <c r="I137" s="231"/>
      <c r="J137" s="232">
        <f>ROUND(I137*H137,2)</f>
        <v>0</v>
      </c>
      <c r="K137" s="228" t="s">
        <v>145</v>
      </c>
      <c r="L137" s="42"/>
      <c r="M137" s="233" t="s">
        <v>1</v>
      </c>
      <c r="N137" s="234" t="s">
        <v>43</v>
      </c>
      <c r="O137" s="85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AR137" s="237" t="s">
        <v>146</v>
      </c>
      <c r="AT137" s="237" t="s">
        <v>141</v>
      </c>
      <c r="AU137" s="237" t="s">
        <v>86</v>
      </c>
      <c r="AY137" s="16" t="s">
        <v>140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6" t="s">
        <v>86</v>
      </c>
      <c r="BK137" s="238">
        <f>ROUND(I137*H137,2)</f>
        <v>0</v>
      </c>
      <c r="BL137" s="16" t="s">
        <v>146</v>
      </c>
      <c r="BM137" s="237" t="s">
        <v>165</v>
      </c>
    </row>
    <row r="138" s="1" customFormat="1" ht="36" customHeight="1">
      <c r="B138" s="37"/>
      <c r="C138" s="226" t="s">
        <v>166</v>
      </c>
      <c r="D138" s="226" t="s">
        <v>141</v>
      </c>
      <c r="E138" s="227" t="s">
        <v>167</v>
      </c>
      <c r="F138" s="228" t="s">
        <v>168</v>
      </c>
      <c r="G138" s="229" t="s">
        <v>154</v>
      </c>
      <c r="H138" s="230">
        <v>140</v>
      </c>
      <c r="I138" s="231"/>
      <c r="J138" s="232">
        <f>ROUND(I138*H138,2)</f>
        <v>0</v>
      </c>
      <c r="K138" s="228" t="s">
        <v>145</v>
      </c>
      <c r="L138" s="42"/>
      <c r="M138" s="233" t="s">
        <v>1</v>
      </c>
      <c r="N138" s="234" t="s">
        <v>43</v>
      </c>
      <c r="O138" s="85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AR138" s="237" t="s">
        <v>146</v>
      </c>
      <c r="AT138" s="237" t="s">
        <v>141</v>
      </c>
      <c r="AU138" s="237" t="s">
        <v>86</v>
      </c>
      <c r="AY138" s="16" t="s">
        <v>140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6" t="s">
        <v>86</v>
      </c>
      <c r="BK138" s="238">
        <f>ROUND(I138*H138,2)</f>
        <v>0</v>
      </c>
      <c r="BL138" s="16" t="s">
        <v>146</v>
      </c>
      <c r="BM138" s="237" t="s">
        <v>169</v>
      </c>
    </row>
    <row r="139" s="12" customFormat="1">
      <c r="B139" s="250"/>
      <c r="C139" s="251"/>
      <c r="D139" s="241" t="s">
        <v>156</v>
      </c>
      <c r="E139" s="251"/>
      <c r="F139" s="253" t="s">
        <v>170</v>
      </c>
      <c r="G139" s="251"/>
      <c r="H139" s="254">
        <v>140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AT139" s="260" t="s">
        <v>156</v>
      </c>
      <c r="AU139" s="260" t="s">
        <v>86</v>
      </c>
      <c r="AV139" s="12" t="s">
        <v>88</v>
      </c>
      <c r="AW139" s="12" t="s">
        <v>4</v>
      </c>
      <c r="AX139" s="12" t="s">
        <v>86</v>
      </c>
      <c r="AY139" s="260" t="s">
        <v>140</v>
      </c>
    </row>
    <row r="140" s="1" customFormat="1" ht="16.5" customHeight="1">
      <c r="B140" s="37"/>
      <c r="C140" s="226" t="s">
        <v>171</v>
      </c>
      <c r="D140" s="226" t="s">
        <v>141</v>
      </c>
      <c r="E140" s="227" t="s">
        <v>172</v>
      </c>
      <c r="F140" s="228" t="s">
        <v>173</v>
      </c>
      <c r="G140" s="229" t="s">
        <v>154</v>
      </c>
      <c r="H140" s="230">
        <v>28</v>
      </c>
      <c r="I140" s="231"/>
      <c r="J140" s="232">
        <f>ROUND(I140*H140,2)</f>
        <v>0</v>
      </c>
      <c r="K140" s="228" t="s">
        <v>145</v>
      </c>
      <c r="L140" s="42"/>
      <c r="M140" s="233" t="s">
        <v>1</v>
      </c>
      <c r="N140" s="234" t="s">
        <v>43</v>
      </c>
      <c r="O140" s="85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AR140" s="237" t="s">
        <v>146</v>
      </c>
      <c r="AT140" s="237" t="s">
        <v>141</v>
      </c>
      <c r="AU140" s="237" t="s">
        <v>86</v>
      </c>
      <c r="AY140" s="16" t="s">
        <v>140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6" t="s">
        <v>86</v>
      </c>
      <c r="BK140" s="238">
        <f>ROUND(I140*H140,2)</f>
        <v>0</v>
      </c>
      <c r="BL140" s="16" t="s">
        <v>146</v>
      </c>
      <c r="BM140" s="237" t="s">
        <v>174</v>
      </c>
    </row>
    <row r="141" s="10" customFormat="1" ht="25.92" customHeight="1">
      <c r="B141" s="212"/>
      <c r="C141" s="213"/>
      <c r="D141" s="214" t="s">
        <v>77</v>
      </c>
      <c r="E141" s="215" t="s">
        <v>175</v>
      </c>
      <c r="F141" s="215" t="s">
        <v>176</v>
      </c>
      <c r="G141" s="213"/>
      <c r="H141" s="213"/>
      <c r="I141" s="216"/>
      <c r="J141" s="217">
        <f>BK141</f>
        <v>0</v>
      </c>
      <c r="K141" s="213"/>
      <c r="L141" s="218"/>
      <c r="M141" s="219"/>
      <c r="N141" s="220"/>
      <c r="O141" s="220"/>
      <c r="P141" s="221">
        <f>SUM(P142:P151)</f>
        <v>0</v>
      </c>
      <c r="Q141" s="220"/>
      <c r="R141" s="221">
        <f>SUM(R142:R151)</f>
        <v>0</v>
      </c>
      <c r="S141" s="220"/>
      <c r="T141" s="222">
        <f>SUM(T142:T151)</f>
        <v>32.424440000000004</v>
      </c>
      <c r="AR141" s="223" t="s">
        <v>86</v>
      </c>
      <c r="AT141" s="224" t="s">
        <v>77</v>
      </c>
      <c r="AU141" s="224" t="s">
        <v>78</v>
      </c>
      <c r="AY141" s="223" t="s">
        <v>140</v>
      </c>
      <c r="BK141" s="225">
        <f>SUM(BK142:BK151)</f>
        <v>0</v>
      </c>
    </row>
    <row r="142" s="1" customFormat="1" ht="16.5" customHeight="1">
      <c r="B142" s="37"/>
      <c r="C142" s="226" t="s">
        <v>177</v>
      </c>
      <c r="D142" s="226" t="s">
        <v>141</v>
      </c>
      <c r="E142" s="227" t="s">
        <v>178</v>
      </c>
      <c r="F142" s="228" t="s">
        <v>179</v>
      </c>
      <c r="G142" s="229" t="s">
        <v>154</v>
      </c>
      <c r="H142" s="230">
        <v>1.22</v>
      </c>
      <c r="I142" s="231"/>
      <c r="J142" s="232">
        <f>ROUND(I142*H142,2)</f>
        <v>0</v>
      </c>
      <c r="K142" s="228" t="s">
        <v>145</v>
      </c>
      <c r="L142" s="42"/>
      <c r="M142" s="233" t="s">
        <v>1</v>
      </c>
      <c r="N142" s="234" t="s">
        <v>43</v>
      </c>
      <c r="O142" s="85"/>
      <c r="P142" s="235">
        <f>O142*H142</f>
        <v>0</v>
      </c>
      <c r="Q142" s="235">
        <v>0</v>
      </c>
      <c r="R142" s="235">
        <f>Q142*H142</f>
        <v>0</v>
      </c>
      <c r="S142" s="235">
        <v>2.2000000000000002</v>
      </c>
      <c r="T142" s="236">
        <f>S142*H142</f>
        <v>2.6840000000000002</v>
      </c>
      <c r="AR142" s="237" t="s">
        <v>146</v>
      </c>
      <c r="AT142" s="237" t="s">
        <v>141</v>
      </c>
      <c r="AU142" s="237" t="s">
        <v>86</v>
      </c>
      <c r="AY142" s="16" t="s">
        <v>140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6" t="s">
        <v>86</v>
      </c>
      <c r="BK142" s="238">
        <f>ROUND(I142*H142,2)</f>
        <v>0</v>
      </c>
      <c r="BL142" s="16" t="s">
        <v>146</v>
      </c>
      <c r="BM142" s="237" t="s">
        <v>180</v>
      </c>
    </row>
    <row r="143" s="11" customFormat="1">
      <c r="B143" s="239"/>
      <c r="C143" s="240"/>
      <c r="D143" s="241" t="s">
        <v>156</v>
      </c>
      <c r="E143" s="242" t="s">
        <v>1</v>
      </c>
      <c r="F143" s="243" t="s">
        <v>181</v>
      </c>
      <c r="G143" s="240"/>
      <c r="H143" s="242" t="s">
        <v>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156</v>
      </c>
      <c r="AU143" s="249" t="s">
        <v>86</v>
      </c>
      <c r="AV143" s="11" t="s">
        <v>86</v>
      </c>
      <c r="AW143" s="11" t="s">
        <v>33</v>
      </c>
      <c r="AX143" s="11" t="s">
        <v>78</v>
      </c>
      <c r="AY143" s="249" t="s">
        <v>140</v>
      </c>
    </row>
    <row r="144" s="12" customFormat="1">
      <c r="B144" s="250"/>
      <c r="C144" s="251"/>
      <c r="D144" s="241" t="s">
        <v>156</v>
      </c>
      <c r="E144" s="252" t="s">
        <v>1</v>
      </c>
      <c r="F144" s="253" t="s">
        <v>182</v>
      </c>
      <c r="G144" s="251"/>
      <c r="H144" s="254">
        <v>1.22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AT144" s="260" t="s">
        <v>156</v>
      </c>
      <c r="AU144" s="260" t="s">
        <v>86</v>
      </c>
      <c r="AV144" s="12" t="s">
        <v>88</v>
      </c>
      <c r="AW144" s="12" t="s">
        <v>33</v>
      </c>
      <c r="AX144" s="12" t="s">
        <v>86</v>
      </c>
      <c r="AY144" s="260" t="s">
        <v>140</v>
      </c>
    </row>
    <row r="145" s="1" customFormat="1" ht="24" customHeight="1">
      <c r="B145" s="37"/>
      <c r="C145" s="226" t="s">
        <v>175</v>
      </c>
      <c r="D145" s="226" t="s">
        <v>141</v>
      </c>
      <c r="E145" s="227" t="s">
        <v>183</v>
      </c>
      <c r="F145" s="228" t="s">
        <v>184</v>
      </c>
      <c r="G145" s="229" t="s">
        <v>154</v>
      </c>
      <c r="H145" s="230">
        <v>76.614000000000004</v>
      </c>
      <c r="I145" s="231"/>
      <c r="J145" s="232">
        <f>ROUND(I145*H145,2)</f>
        <v>0</v>
      </c>
      <c r="K145" s="228" t="s">
        <v>145</v>
      </c>
      <c r="L145" s="42"/>
      <c r="M145" s="233" t="s">
        <v>1</v>
      </c>
      <c r="N145" s="234" t="s">
        <v>43</v>
      </c>
      <c r="O145" s="85"/>
      <c r="P145" s="235">
        <f>O145*H145</f>
        <v>0</v>
      </c>
      <c r="Q145" s="235">
        <v>0</v>
      </c>
      <c r="R145" s="235">
        <f>Q145*H145</f>
        <v>0</v>
      </c>
      <c r="S145" s="235">
        <v>0.26000000000000001</v>
      </c>
      <c r="T145" s="236">
        <f>S145*H145</f>
        <v>19.919640000000001</v>
      </c>
      <c r="AR145" s="237" t="s">
        <v>146</v>
      </c>
      <c r="AT145" s="237" t="s">
        <v>141</v>
      </c>
      <c r="AU145" s="237" t="s">
        <v>86</v>
      </c>
      <c r="AY145" s="16" t="s">
        <v>140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6" t="s">
        <v>86</v>
      </c>
      <c r="BK145" s="238">
        <f>ROUND(I145*H145,2)</f>
        <v>0</v>
      </c>
      <c r="BL145" s="16" t="s">
        <v>146</v>
      </c>
      <c r="BM145" s="237" t="s">
        <v>185</v>
      </c>
    </row>
    <row r="146" s="12" customFormat="1">
      <c r="B146" s="250"/>
      <c r="C146" s="251"/>
      <c r="D146" s="241" t="s">
        <v>156</v>
      </c>
      <c r="E146" s="252" t="s">
        <v>1</v>
      </c>
      <c r="F146" s="253" t="s">
        <v>186</v>
      </c>
      <c r="G146" s="251"/>
      <c r="H146" s="254">
        <v>76.614000000000004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AT146" s="260" t="s">
        <v>156</v>
      </c>
      <c r="AU146" s="260" t="s">
        <v>86</v>
      </c>
      <c r="AV146" s="12" t="s">
        <v>88</v>
      </c>
      <c r="AW146" s="12" t="s">
        <v>33</v>
      </c>
      <c r="AX146" s="12" t="s">
        <v>78</v>
      </c>
      <c r="AY146" s="260" t="s">
        <v>140</v>
      </c>
    </row>
    <row r="147" s="1" customFormat="1" ht="16.5" customHeight="1">
      <c r="B147" s="37"/>
      <c r="C147" s="226" t="s">
        <v>187</v>
      </c>
      <c r="D147" s="226" t="s">
        <v>141</v>
      </c>
      <c r="E147" s="227" t="s">
        <v>188</v>
      </c>
      <c r="F147" s="228" t="s">
        <v>189</v>
      </c>
      <c r="G147" s="229" t="s">
        <v>154</v>
      </c>
      <c r="H147" s="230">
        <v>4.4640000000000004</v>
      </c>
      <c r="I147" s="231"/>
      <c r="J147" s="232">
        <f>ROUND(I147*H147,2)</f>
        <v>0</v>
      </c>
      <c r="K147" s="228" t="s">
        <v>145</v>
      </c>
      <c r="L147" s="42"/>
      <c r="M147" s="233" t="s">
        <v>1</v>
      </c>
      <c r="N147" s="234" t="s">
        <v>43</v>
      </c>
      <c r="O147" s="85"/>
      <c r="P147" s="235">
        <f>O147*H147</f>
        <v>0</v>
      </c>
      <c r="Q147" s="235">
        <v>0</v>
      </c>
      <c r="R147" s="235">
        <f>Q147*H147</f>
        <v>0</v>
      </c>
      <c r="S147" s="235">
        <v>2.2000000000000002</v>
      </c>
      <c r="T147" s="236">
        <f>S147*H147</f>
        <v>9.820800000000002</v>
      </c>
      <c r="AR147" s="237" t="s">
        <v>146</v>
      </c>
      <c r="AT147" s="237" t="s">
        <v>141</v>
      </c>
      <c r="AU147" s="237" t="s">
        <v>86</v>
      </c>
      <c r="AY147" s="16" t="s">
        <v>140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6" t="s">
        <v>86</v>
      </c>
      <c r="BK147" s="238">
        <f>ROUND(I147*H147,2)</f>
        <v>0</v>
      </c>
      <c r="BL147" s="16" t="s">
        <v>146</v>
      </c>
      <c r="BM147" s="237" t="s">
        <v>190</v>
      </c>
    </row>
    <row r="148" s="11" customFormat="1">
      <c r="B148" s="239"/>
      <c r="C148" s="240"/>
      <c r="D148" s="241" t="s">
        <v>156</v>
      </c>
      <c r="E148" s="242" t="s">
        <v>1</v>
      </c>
      <c r="F148" s="243" t="s">
        <v>191</v>
      </c>
      <c r="G148" s="240"/>
      <c r="H148" s="242" t="s">
        <v>1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156</v>
      </c>
      <c r="AU148" s="249" t="s">
        <v>86</v>
      </c>
      <c r="AV148" s="11" t="s">
        <v>86</v>
      </c>
      <c r="AW148" s="11" t="s">
        <v>33</v>
      </c>
      <c r="AX148" s="11" t="s">
        <v>78</v>
      </c>
      <c r="AY148" s="249" t="s">
        <v>140</v>
      </c>
    </row>
    <row r="149" s="12" customFormat="1">
      <c r="B149" s="250"/>
      <c r="C149" s="251"/>
      <c r="D149" s="241" t="s">
        <v>156</v>
      </c>
      <c r="E149" s="252" t="s">
        <v>1</v>
      </c>
      <c r="F149" s="253" t="s">
        <v>192</v>
      </c>
      <c r="G149" s="251"/>
      <c r="H149" s="254">
        <v>2.7120000000000002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156</v>
      </c>
      <c r="AU149" s="260" t="s">
        <v>86</v>
      </c>
      <c r="AV149" s="12" t="s">
        <v>88</v>
      </c>
      <c r="AW149" s="12" t="s">
        <v>33</v>
      </c>
      <c r="AX149" s="12" t="s">
        <v>78</v>
      </c>
      <c r="AY149" s="260" t="s">
        <v>140</v>
      </c>
    </row>
    <row r="150" s="12" customFormat="1">
      <c r="B150" s="250"/>
      <c r="C150" s="251"/>
      <c r="D150" s="241" t="s">
        <v>156</v>
      </c>
      <c r="E150" s="252" t="s">
        <v>1</v>
      </c>
      <c r="F150" s="253" t="s">
        <v>193</v>
      </c>
      <c r="G150" s="251"/>
      <c r="H150" s="254">
        <v>1.752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AT150" s="260" t="s">
        <v>156</v>
      </c>
      <c r="AU150" s="260" t="s">
        <v>86</v>
      </c>
      <c r="AV150" s="12" t="s">
        <v>88</v>
      </c>
      <c r="AW150" s="12" t="s">
        <v>33</v>
      </c>
      <c r="AX150" s="12" t="s">
        <v>78</v>
      </c>
      <c r="AY150" s="260" t="s">
        <v>140</v>
      </c>
    </row>
    <row r="151" s="13" customFormat="1">
      <c r="B151" s="261"/>
      <c r="C151" s="262"/>
      <c r="D151" s="241" t="s">
        <v>156</v>
      </c>
      <c r="E151" s="263" t="s">
        <v>1</v>
      </c>
      <c r="F151" s="264" t="s">
        <v>194</v>
      </c>
      <c r="G151" s="262"/>
      <c r="H151" s="265">
        <v>4.4640000000000004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156</v>
      </c>
      <c r="AU151" s="271" t="s">
        <v>86</v>
      </c>
      <c r="AV151" s="13" t="s">
        <v>146</v>
      </c>
      <c r="AW151" s="13" t="s">
        <v>33</v>
      </c>
      <c r="AX151" s="13" t="s">
        <v>86</v>
      </c>
      <c r="AY151" s="271" t="s">
        <v>140</v>
      </c>
    </row>
    <row r="152" s="10" customFormat="1" ht="25.92" customHeight="1">
      <c r="B152" s="212"/>
      <c r="C152" s="213"/>
      <c r="D152" s="214" t="s">
        <v>77</v>
      </c>
      <c r="E152" s="215" t="s">
        <v>195</v>
      </c>
      <c r="F152" s="215" t="s">
        <v>196</v>
      </c>
      <c r="G152" s="213"/>
      <c r="H152" s="213"/>
      <c r="I152" s="216"/>
      <c r="J152" s="217">
        <f>BK152</f>
        <v>0</v>
      </c>
      <c r="K152" s="213"/>
      <c r="L152" s="218"/>
      <c r="M152" s="219"/>
      <c r="N152" s="220"/>
      <c r="O152" s="220"/>
      <c r="P152" s="221">
        <f>SUM(P153:P159)</f>
        <v>0</v>
      </c>
      <c r="Q152" s="220"/>
      <c r="R152" s="221">
        <f>SUM(R153:R159)</f>
        <v>0</v>
      </c>
      <c r="S152" s="220"/>
      <c r="T152" s="222">
        <f>SUM(T153:T159)</f>
        <v>0</v>
      </c>
      <c r="AR152" s="223" t="s">
        <v>86</v>
      </c>
      <c r="AT152" s="224" t="s">
        <v>77</v>
      </c>
      <c r="AU152" s="224" t="s">
        <v>78</v>
      </c>
      <c r="AY152" s="223" t="s">
        <v>140</v>
      </c>
      <c r="BK152" s="225">
        <f>SUM(BK153:BK159)</f>
        <v>0</v>
      </c>
    </row>
    <row r="153" s="1" customFormat="1" ht="16.5" customHeight="1">
      <c r="B153" s="37"/>
      <c r="C153" s="226" t="s">
        <v>197</v>
      </c>
      <c r="D153" s="226" t="s">
        <v>141</v>
      </c>
      <c r="E153" s="227" t="s">
        <v>198</v>
      </c>
      <c r="F153" s="228" t="s">
        <v>199</v>
      </c>
      <c r="G153" s="229" t="s">
        <v>200</v>
      </c>
      <c r="H153" s="230">
        <v>39.143999999999998</v>
      </c>
      <c r="I153" s="231"/>
      <c r="J153" s="232">
        <f>ROUND(I153*H153,2)</f>
        <v>0</v>
      </c>
      <c r="K153" s="228" t="s">
        <v>145</v>
      </c>
      <c r="L153" s="42"/>
      <c r="M153" s="233" t="s">
        <v>1</v>
      </c>
      <c r="N153" s="234" t="s">
        <v>43</v>
      </c>
      <c r="O153" s="85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AR153" s="237" t="s">
        <v>146</v>
      </c>
      <c r="AT153" s="237" t="s">
        <v>141</v>
      </c>
      <c r="AU153" s="237" t="s">
        <v>86</v>
      </c>
      <c r="AY153" s="16" t="s">
        <v>140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6" t="s">
        <v>86</v>
      </c>
      <c r="BK153" s="238">
        <f>ROUND(I153*H153,2)</f>
        <v>0</v>
      </c>
      <c r="BL153" s="16" t="s">
        <v>146</v>
      </c>
      <c r="BM153" s="237" t="s">
        <v>201</v>
      </c>
    </row>
    <row r="154" s="1" customFormat="1" ht="24" customHeight="1">
      <c r="B154" s="37"/>
      <c r="C154" s="226" t="s">
        <v>202</v>
      </c>
      <c r="D154" s="226" t="s">
        <v>141</v>
      </c>
      <c r="E154" s="227" t="s">
        <v>203</v>
      </c>
      <c r="F154" s="228" t="s">
        <v>204</v>
      </c>
      <c r="G154" s="229" t="s">
        <v>200</v>
      </c>
      <c r="H154" s="230">
        <v>548.01599999999996</v>
      </c>
      <c r="I154" s="231"/>
      <c r="J154" s="232">
        <f>ROUND(I154*H154,2)</f>
        <v>0</v>
      </c>
      <c r="K154" s="228" t="s">
        <v>145</v>
      </c>
      <c r="L154" s="42"/>
      <c r="M154" s="233" t="s">
        <v>1</v>
      </c>
      <c r="N154" s="234" t="s">
        <v>43</v>
      </c>
      <c r="O154" s="85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AR154" s="237" t="s">
        <v>146</v>
      </c>
      <c r="AT154" s="237" t="s">
        <v>141</v>
      </c>
      <c r="AU154" s="237" t="s">
        <v>86</v>
      </c>
      <c r="AY154" s="16" t="s">
        <v>140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6" t="s">
        <v>86</v>
      </c>
      <c r="BK154" s="238">
        <f>ROUND(I154*H154,2)</f>
        <v>0</v>
      </c>
      <c r="BL154" s="16" t="s">
        <v>146</v>
      </c>
      <c r="BM154" s="237" t="s">
        <v>205</v>
      </c>
    </row>
    <row r="155" s="12" customFormat="1">
      <c r="B155" s="250"/>
      <c r="C155" s="251"/>
      <c r="D155" s="241" t="s">
        <v>156</v>
      </c>
      <c r="E155" s="251"/>
      <c r="F155" s="253" t="s">
        <v>206</v>
      </c>
      <c r="G155" s="251"/>
      <c r="H155" s="254">
        <v>548.01599999999996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AT155" s="260" t="s">
        <v>156</v>
      </c>
      <c r="AU155" s="260" t="s">
        <v>86</v>
      </c>
      <c r="AV155" s="12" t="s">
        <v>88</v>
      </c>
      <c r="AW155" s="12" t="s">
        <v>4</v>
      </c>
      <c r="AX155" s="12" t="s">
        <v>86</v>
      </c>
      <c r="AY155" s="260" t="s">
        <v>140</v>
      </c>
    </row>
    <row r="156" s="1" customFormat="1" ht="24" customHeight="1">
      <c r="B156" s="37"/>
      <c r="C156" s="226" t="s">
        <v>207</v>
      </c>
      <c r="D156" s="226" t="s">
        <v>141</v>
      </c>
      <c r="E156" s="227" t="s">
        <v>208</v>
      </c>
      <c r="F156" s="228" t="s">
        <v>209</v>
      </c>
      <c r="G156" s="229" t="s">
        <v>200</v>
      </c>
      <c r="H156" s="230">
        <v>19.225000000000001</v>
      </c>
      <c r="I156" s="231"/>
      <c r="J156" s="232">
        <f>ROUND(I156*H156,2)</f>
        <v>0</v>
      </c>
      <c r="K156" s="228" t="s">
        <v>145</v>
      </c>
      <c r="L156" s="42"/>
      <c r="M156" s="233" t="s">
        <v>1</v>
      </c>
      <c r="N156" s="234" t="s">
        <v>43</v>
      </c>
      <c r="O156" s="85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AR156" s="237" t="s">
        <v>146</v>
      </c>
      <c r="AT156" s="237" t="s">
        <v>141</v>
      </c>
      <c r="AU156" s="237" t="s">
        <v>86</v>
      </c>
      <c r="AY156" s="16" t="s">
        <v>140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6" t="s">
        <v>86</v>
      </c>
      <c r="BK156" s="238">
        <f>ROUND(I156*H156,2)</f>
        <v>0</v>
      </c>
      <c r="BL156" s="16" t="s">
        <v>146</v>
      </c>
      <c r="BM156" s="237" t="s">
        <v>210</v>
      </c>
    </row>
    <row r="157" s="1" customFormat="1" ht="24" customHeight="1">
      <c r="B157" s="37"/>
      <c r="C157" s="226" t="s">
        <v>211</v>
      </c>
      <c r="D157" s="226" t="s">
        <v>141</v>
      </c>
      <c r="E157" s="227" t="s">
        <v>212</v>
      </c>
      <c r="F157" s="228" t="s">
        <v>213</v>
      </c>
      <c r="G157" s="229" t="s">
        <v>200</v>
      </c>
      <c r="H157" s="230">
        <v>19.920000000000002</v>
      </c>
      <c r="I157" s="231"/>
      <c r="J157" s="232">
        <f>ROUND(I157*H157,2)</f>
        <v>0</v>
      </c>
      <c r="K157" s="228" t="s">
        <v>145</v>
      </c>
      <c r="L157" s="42"/>
      <c r="M157" s="233" t="s">
        <v>1</v>
      </c>
      <c r="N157" s="234" t="s">
        <v>43</v>
      </c>
      <c r="O157" s="85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AR157" s="237" t="s">
        <v>146</v>
      </c>
      <c r="AT157" s="237" t="s">
        <v>141</v>
      </c>
      <c r="AU157" s="237" t="s">
        <v>86</v>
      </c>
      <c r="AY157" s="16" t="s">
        <v>140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6" t="s">
        <v>86</v>
      </c>
      <c r="BK157" s="238">
        <f>ROUND(I157*H157,2)</f>
        <v>0</v>
      </c>
      <c r="BL157" s="16" t="s">
        <v>146</v>
      </c>
      <c r="BM157" s="237" t="s">
        <v>214</v>
      </c>
    </row>
    <row r="158" s="1" customFormat="1" ht="24" customHeight="1">
      <c r="B158" s="37"/>
      <c r="C158" s="226" t="s">
        <v>8</v>
      </c>
      <c r="D158" s="226" t="s">
        <v>141</v>
      </c>
      <c r="E158" s="227" t="s">
        <v>215</v>
      </c>
      <c r="F158" s="228" t="s">
        <v>216</v>
      </c>
      <c r="G158" s="229" t="s">
        <v>200</v>
      </c>
      <c r="H158" s="230">
        <v>50.399999999999999</v>
      </c>
      <c r="I158" s="231"/>
      <c r="J158" s="232">
        <f>ROUND(I158*H158,2)</f>
        <v>0</v>
      </c>
      <c r="K158" s="228" t="s">
        <v>145</v>
      </c>
      <c r="L158" s="42"/>
      <c r="M158" s="233" t="s">
        <v>1</v>
      </c>
      <c r="N158" s="234" t="s">
        <v>43</v>
      </c>
      <c r="O158" s="85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AR158" s="237" t="s">
        <v>146</v>
      </c>
      <c r="AT158" s="237" t="s">
        <v>141</v>
      </c>
      <c r="AU158" s="237" t="s">
        <v>86</v>
      </c>
      <c r="AY158" s="16" t="s">
        <v>140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6" t="s">
        <v>86</v>
      </c>
      <c r="BK158" s="238">
        <f>ROUND(I158*H158,2)</f>
        <v>0</v>
      </c>
      <c r="BL158" s="16" t="s">
        <v>146</v>
      </c>
      <c r="BM158" s="237" t="s">
        <v>217</v>
      </c>
    </row>
    <row r="159" s="12" customFormat="1">
      <c r="B159" s="250"/>
      <c r="C159" s="251"/>
      <c r="D159" s="241" t="s">
        <v>156</v>
      </c>
      <c r="E159" s="252" t="s">
        <v>1</v>
      </c>
      <c r="F159" s="253" t="s">
        <v>218</v>
      </c>
      <c r="G159" s="251"/>
      <c r="H159" s="254">
        <v>50.399999999999999</v>
      </c>
      <c r="I159" s="255"/>
      <c r="J159" s="251"/>
      <c r="K159" s="251"/>
      <c r="L159" s="256"/>
      <c r="M159" s="272"/>
      <c r="N159" s="273"/>
      <c r="O159" s="273"/>
      <c r="P159" s="273"/>
      <c r="Q159" s="273"/>
      <c r="R159" s="273"/>
      <c r="S159" s="273"/>
      <c r="T159" s="274"/>
      <c r="AT159" s="260" t="s">
        <v>156</v>
      </c>
      <c r="AU159" s="260" t="s">
        <v>86</v>
      </c>
      <c r="AV159" s="12" t="s">
        <v>88</v>
      </c>
      <c r="AW159" s="12" t="s">
        <v>33</v>
      </c>
      <c r="AX159" s="12" t="s">
        <v>86</v>
      </c>
      <c r="AY159" s="260" t="s">
        <v>140</v>
      </c>
    </row>
    <row r="160" s="1" customFormat="1" ht="6.96" customHeight="1">
      <c r="B160" s="60"/>
      <c r="C160" s="61"/>
      <c r="D160" s="61"/>
      <c r="E160" s="61"/>
      <c r="F160" s="61"/>
      <c r="G160" s="61"/>
      <c r="H160" s="61"/>
      <c r="I160" s="174"/>
      <c r="J160" s="61"/>
      <c r="K160" s="61"/>
      <c r="L160" s="42"/>
    </row>
  </sheetData>
  <sheetProtection sheet="1" autoFilter="0" formatColumns="0" formatRows="0" objects="1" scenarios="1" spinCount="100000" saltValue="9YvZXd+IUxGdQRS5IzlME4KHtOHRfXoCrH9UdZAg5wwc4e6guczbuPoyj+95ulvvqnWfTW1sVLEkaFx8xnXn3Q==" hashValue="chRpTkHjav/2UBylRRFaKZKx1Cvc1ff4vL2s8t3SMPb5Mk+YSJhNZYZqJT1GxCSRao/y1QZbKu6VnKeMg12yow==" algorithmName="SHA-512" password="CC35"/>
  <autoFilter ref="C128:K159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91</v>
      </c>
      <c r="AZ2" s="275" t="s">
        <v>219</v>
      </c>
      <c r="BA2" s="275" t="s">
        <v>219</v>
      </c>
      <c r="BB2" s="275" t="s">
        <v>144</v>
      </c>
      <c r="BC2" s="275" t="s">
        <v>220</v>
      </c>
      <c r="BD2" s="275" t="s">
        <v>88</v>
      </c>
    </row>
    <row r="3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  <c r="AZ3" s="275" t="s">
        <v>221</v>
      </c>
      <c r="BA3" s="275" t="s">
        <v>222</v>
      </c>
      <c r="BB3" s="275" t="s">
        <v>144</v>
      </c>
      <c r="BC3" s="275" t="s">
        <v>223</v>
      </c>
      <c r="BD3" s="275" t="s">
        <v>88</v>
      </c>
    </row>
    <row r="4" ht="24.96" customHeight="1">
      <c r="B4" s="19"/>
      <c r="D4" s="134" t="s">
        <v>102</v>
      </c>
      <c r="L4" s="19"/>
      <c r="M4" s="13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6" t="s">
        <v>17</v>
      </c>
      <c r="L6" s="19"/>
    </row>
    <row r="7" ht="16.5" customHeight="1">
      <c r="B7" s="19"/>
      <c r="E7" s="137" t="str">
        <f>'Rekapitulace stavby'!K6</f>
        <v>Garáž č. 436/3 a přilehlý pozemek č. 436/2</v>
      </c>
      <c r="F7" s="136"/>
      <c r="G7" s="136"/>
      <c r="H7" s="136"/>
      <c r="L7" s="19"/>
    </row>
    <row r="8" s="1" customFormat="1" ht="12" customHeight="1">
      <c r="B8" s="42"/>
      <c r="D8" s="136" t="s">
        <v>103</v>
      </c>
      <c r="I8" s="138"/>
      <c r="L8" s="42"/>
    </row>
    <row r="9" s="1" customFormat="1" ht="36.96" customHeight="1">
      <c r="B9" s="42"/>
      <c r="E9" s="139" t="s">
        <v>224</v>
      </c>
      <c r="F9" s="1"/>
      <c r="G9" s="1"/>
      <c r="H9" s="1"/>
      <c r="I9" s="138"/>
      <c r="L9" s="42"/>
    </row>
    <row r="10" s="1" customFormat="1">
      <c r="B10" s="42"/>
      <c r="I10" s="138"/>
      <c r="L10" s="42"/>
    </row>
    <row r="11" s="1" customFormat="1" ht="12" customHeight="1">
      <c r="B11" s="42"/>
      <c r="D11" s="136" t="s">
        <v>19</v>
      </c>
      <c r="F11" s="140" t="s">
        <v>1</v>
      </c>
      <c r="I11" s="141" t="s">
        <v>20</v>
      </c>
      <c r="J11" s="140" t="s">
        <v>1</v>
      </c>
      <c r="L11" s="42"/>
    </row>
    <row r="12" s="1" customFormat="1" ht="12" customHeight="1">
      <c r="B12" s="42"/>
      <c r="D12" s="136" t="s">
        <v>21</v>
      </c>
      <c r="F12" s="140" t="s">
        <v>22</v>
      </c>
      <c r="I12" s="141" t="s">
        <v>23</v>
      </c>
      <c r="J12" s="142" t="str">
        <f>'Rekapitulace stavby'!AN8</f>
        <v>20. 5. 2019</v>
      </c>
      <c r="L12" s="42"/>
    </row>
    <row r="13" s="1" customFormat="1" ht="10.8" customHeight="1">
      <c r="B13" s="42"/>
      <c r="I13" s="138"/>
      <c r="L13" s="42"/>
    </row>
    <row r="14" s="1" customFormat="1" ht="12" customHeight="1">
      <c r="B14" s="42"/>
      <c r="D14" s="136" t="s">
        <v>25</v>
      </c>
      <c r="I14" s="141" t="s">
        <v>26</v>
      </c>
      <c r="J14" s="140" t="s">
        <v>1</v>
      </c>
      <c r="L14" s="42"/>
    </row>
    <row r="15" s="1" customFormat="1" ht="18" customHeight="1">
      <c r="B15" s="42"/>
      <c r="E15" s="140" t="s">
        <v>27</v>
      </c>
      <c r="I15" s="141" t="s">
        <v>28</v>
      </c>
      <c r="J15" s="140" t="s">
        <v>1</v>
      </c>
      <c r="L15" s="42"/>
    </row>
    <row r="16" s="1" customFormat="1" ht="6.96" customHeight="1">
      <c r="B16" s="42"/>
      <c r="I16" s="138"/>
      <c r="L16" s="42"/>
    </row>
    <row r="17" s="1" customFormat="1" ht="12" customHeight="1">
      <c r="B17" s="42"/>
      <c r="D17" s="136" t="s">
        <v>29</v>
      </c>
      <c r="I17" s="141" t="s">
        <v>26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8"/>
      <c r="L19" s="42"/>
    </row>
    <row r="20" s="1" customFormat="1" ht="12" customHeight="1">
      <c r="B20" s="42"/>
      <c r="D20" s="136" t="s">
        <v>31</v>
      </c>
      <c r="I20" s="141" t="s">
        <v>26</v>
      </c>
      <c r="J20" s="140" t="s">
        <v>1</v>
      </c>
      <c r="L20" s="42"/>
    </row>
    <row r="21" s="1" customFormat="1" ht="18" customHeight="1">
      <c r="B21" s="42"/>
      <c r="E21" s="140" t="s">
        <v>32</v>
      </c>
      <c r="I21" s="141" t="s">
        <v>28</v>
      </c>
      <c r="J21" s="140" t="s">
        <v>1</v>
      </c>
      <c r="L21" s="42"/>
    </row>
    <row r="22" s="1" customFormat="1" ht="6.96" customHeight="1">
      <c r="B22" s="42"/>
      <c r="I22" s="138"/>
      <c r="L22" s="42"/>
    </row>
    <row r="23" s="1" customFormat="1" ht="12" customHeight="1">
      <c r="B23" s="42"/>
      <c r="D23" s="136" t="s">
        <v>34</v>
      </c>
      <c r="I23" s="141" t="s">
        <v>26</v>
      </c>
      <c r="J23" s="140" t="s">
        <v>35</v>
      </c>
      <c r="L23" s="42"/>
    </row>
    <row r="24" s="1" customFormat="1" ht="18" customHeight="1">
      <c r="B24" s="42"/>
      <c r="E24" s="140" t="s">
        <v>36</v>
      </c>
      <c r="I24" s="141" t="s">
        <v>28</v>
      </c>
      <c r="J24" s="140" t="s">
        <v>1</v>
      </c>
      <c r="L24" s="42"/>
    </row>
    <row r="25" s="1" customFormat="1" ht="6.96" customHeight="1">
      <c r="B25" s="42"/>
      <c r="I25" s="138"/>
      <c r="L25" s="42"/>
    </row>
    <row r="26" s="1" customFormat="1" ht="12" customHeight="1">
      <c r="B26" s="42"/>
      <c r="D26" s="136" t="s">
        <v>37</v>
      </c>
      <c r="I26" s="138"/>
      <c r="L26" s="42"/>
    </row>
    <row r="27" s="7" customFormat="1" ht="51" customHeight="1">
      <c r="B27" s="143"/>
      <c r="E27" s="144" t="s">
        <v>105</v>
      </c>
      <c r="F27" s="144"/>
      <c r="G27" s="144"/>
      <c r="H27" s="144"/>
      <c r="I27" s="145"/>
      <c r="L27" s="143"/>
    </row>
    <row r="28" s="1" customFormat="1" ht="6.96" customHeight="1">
      <c r="B28" s="42"/>
      <c r="I28" s="13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="1" customFormat="1" ht="14.4" customHeight="1">
      <c r="B30" s="42"/>
      <c r="D30" s="140" t="s">
        <v>106</v>
      </c>
      <c r="I30" s="138"/>
      <c r="J30" s="147">
        <f>J96</f>
        <v>0</v>
      </c>
      <c r="L30" s="42"/>
    </row>
    <row r="31" s="1" customFormat="1" ht="14.4" customHeight="1">
      <c r="B31" s="42"/>
      <c r="D31" s="148" t="s">
        <v>107</v>
      </c>
      <c r="I31" s="138"/>
      <c r="J31" s="147">
        <f>J120</f>
        <v>0</v>
      </c>
      <c r="L31" s="42"/>
    </row>
    <row r="32" s="1" customFormat="1" ht="25.44" customHeight="1">
      <c r="B32" s="42"/>
      <c r="D32" s="149" t="s">
        <v>38</v>
      </c>
      <c r="I32" s="138"/>
      <c r="J32" s="150">
        <f>ROUND(J30 + J31,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46"/>
      <c r="J33" s="77"/>
      <c r="K33" s="77"/>
      <c r="L33" s="42"/>
    </row>
    <row r="34" s="1" customFormat="1" ht="14.4" customHeight="1">
      <c r="B34" s="42"/>
      <c r="F34" s="151" t="s">
        <v>40</v>
      </c>
      <c r="I34" s="152" t="s">
        <v>39</v>
      </c>
      <c r="J34" s="151" t="s">
        <v>41</v>
      </c>
      <c r="L34" s="42"/>
    </row>
    <row r="35" s="1" customFormat="1" ht="14.4" customHeight="1">
      <c r="B35" s="42"/>
      <c r="D35" s="153" t="s">
        <v>42</v>
      </c>
      <c r="E35" s="136" t="s">
        <v>43</v>
      </c>
      <c r="F35" s="154">
        <f>ROUND((SUM(BE120:BE127) + SUM(BE147:BE462)),  2)</f>
        <v>0</v>
      </c>
      <c r="I35" s="155">
        <v>0.20999999999999999</v>
      </c>
      <c r="J35" s="154">
        <f>ROUND(((SUM(BE120:BE127) + SUM(BE147:BE462))*I35),  2)</f>
        <v>0</v>
      </c>
      <c r="L35" s="42"/>
    </row>
    <row r="36" s="1" customFormat="1" ht="14.4" customHeight="1">
      <c r="B36" s="42"/>
      <c r="E36" s="136" t="s">
        <v>44</v>
      </c>
      <c r="F36" s="154">
        <f>ROUND((SUM(BF120:BF127) + SUM(BF147:BF462)),  2)</f>
        <v>0</v>
      </c>
      <c r="I36" s="155">
        <v>0.14999999999999999</v>
      </c>
      <c r="J36" s="154">
        <f>ROUND(((SUM(BF120:BF127) + SUM(BF147:BF462))*I36),  2)</f>
        <v>0</v>
      </c>
      <c r="L36" s="42"/>
    </row>
    <row r="37" hidden="1" s="1" customFormat="1" ht="14.4" customHeight="1">
      <c r="B37" s="42"/>
      <c r="E37" s="136" t="s">
        <v>45</v>
      </c>
      <c r="F37" s="154">
        <f>ROUND((SUM(BG120:BG127) + SUM(BG147:BG462)),  2)</f>
        <v>0</v>
      </c>
      <c r="I37" s="155">
        <v>0.20999999999999999</v>
      </c>
      <c r="J37" s="154">
        <f>0</f>
        <v>0</v>
      </c>
      <c r="L37" s="42"/>
    </row>
    <row r="38" hidden="1" s="1" customFormat="1" ht="14.4" customHeight="1">
      <c r="B38" s="42"/>
      <c r="E38" s="136" t="s">
        <v>46</v>
      </c>
      <c r="F38" s="154">
        <f>ROUND((SUM(BH120:BH127) + SUM(BH147:BH462)),  2)</f>
        <v>0</v>
      </c>
      <c r="I38" s="155">
        <v>0.14999999999999999</v>
      </c>
      <c r="J38" s="154">
        <f>0</f>
        <v>0</v>
      </c>
      <c r="L38" s="42"/>
    </row>
    <row r="39" hidden="1" s="1" customFormat="1" ht="14.4" customHeight="1">
      <c r="B39" s="42"/>
      <c r="E39" s="136" t="s">
        <v>47</v>
      </c>
      <c r="F39" s="154">
        <f>ROUND((SUM(BI120:BI127) + SUM(BI147:BI462)),  2)</f>
        <v>0</v>
      </c>
      <c r="I39" s="155">
        <v>0</v>
      </c>
      <c r="J39" s="154">
        <f>0</f>
        <v>0</v>
      </c>
      <c r="L39" s="42"/>
    </row>
    <row r="40" s="1" customFormat="1" ht="6.96" customHeight="1">
      <c r="B40" s="42"/>
      <c r="I40" s="138"/>
      <c r="L40" s="42"/>
    </row>
    <row r="41" s="1" customFormat="1" ht="25.44" customHeight="1">
      <c r="B41" s="42"/>
      <c r="C41" s="156"/>
      <c r="D41" s="157" t="s">
        <v>48</v>
      </c>
      <c r="E41" s="158"/>
      <c r="F41" s="158"/>
      <c r="G41" s="159" t="s">
        <v>49</v>
      </c>
      <c r="H41" s="160" t="s">
        <v>50</v>
      </c>
      <c r="I41" s="161"/>
      <c r="J41" s="162">
        <f>SUM(J32:J39)</f>
        <v>0</v>
      </c>
      <c r="K41" s="163"/>
      <c r="L41" s="42"/>
    </row>
    <row r="42" s="1" customFormat="1" ht="14.4" customHeight="1">
      <c r="B42" s="42"/>
      <c r="I42" s="138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64" t="s">
        <v>51</v>
      </c>
      <c r="E50" s="165"/>
      <c r="F50" s="165"/>
      <c r="G50" s="164" t="s">
        <v>52</v>
      </c>
      <c r="H50" s="165"/>
      <c r="I50" s="166"/>
      <c r="J50" s="165"/>
      <c r="K50" s="165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7" t="s">
        <v>53</v>
      </c>
      <c r="E61" s="168"/>
      <c r="F61" s="169" t="s">
        <v>54</v>
      </c>
      <c r="G61" s="167" t="s">
        <v>53</v>
      </c>
      <c r="H61" s="168"/>
      <c r="I61" s="170"/>
      <c r="J61" s="171" t="s">
        <v>54</v>
      </c>
      <c r="K61" s="168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64" t="s">
        <v>55</v>
      </c>
      <c r="E65" s="165"/>
      <c r="F65" s="165"/>
      <c r="G65" s="164" t="s">
        <v>56</v>
      </c>
      <c r="H65" s="165"/>
      <c r="I65" s="166"/>
      <c r="J65" s="165"/>
      <c r="K65" s="165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7" t="s">
        <v>53</v>
      </c>
      <c r="E76" s="168"/>
      <c r="F76" s="169" t="s">
        <v>54</v>
      </c>
      <c r="G76" s="167" t="s">
        <v>53</v>
      </c>
      <c r="H76" s="168"/>
      <c r="I76" s="170"/>
      <c r="J76" s="171" t="s">
        <v>54</v>
      </c>
      <c r="K76" s="168"/>
      <c r="L76" s="42"/>
    </row>
    <row r="77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2"/>
    </row>
    <row r="81" s="1" customFormat="1" ht="6.96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2"/>
    </row>
    <row r="82" s="1" customFormat="1" ht="24.96" customHeight="1">
      <c r="B82" s="37"/>
      <c r="C82" s="22" t="s">
        <v>108</v>
      </c>
      <c r="D82" s="38"/>
      <c r="E82" s="38"/>
      <c r="F82" s="38"/>
      <c r="G82" s="38"/>
      <c r="H82" s="38"/>
      <c r="I82" s="13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="1" customFormat="1" ht="12" customHeight="1">
      <c r="B84" s="37"/>
      <c r="C84" s="31" t="s">
        <v>17</v>
      </c>
      <c r="D84" s="38"/>
      <c r="E84" s="38"/>
      <c r="F84" s="38"/>
      <c r="G84" s="38"/>
      <c r="H84" s="38"/>
      <c r="I84" s="138"/>
      <c r="J84" s="38"/>
      <c r="K84" s="38"/>
      <c r="L84" s="42"/>
    </row>
    <row r="85" s="1" customFormat="1" ht="16.5" customHeight="1">
      <c r="B85" s="37"/>
      <c r="C85" s="38"/>
      <c r="D85" s="38"/>
      <c r="E85" s="178" t="str">
        <f>E7</f>
        <v>Garáž č. 436/3 a přilehlý pozemek č. 436/2</v>
      </c>
      <c r="F85" s="31"/>
      <c r="G85" s="31"/>
      <c r="H85" s="31"/>
      <c r="I85" s="138"/>
      <c r="J85" s="38"/>
      <c r="K85" s="38"/>
      <c r="L85" s="42"/>
    </row>
    <row r="86" s="1" customFormat="1" ht="12" customHeight="1">
      <c r="B86" s="37"/>
      <c r="C86" s="31" t="s">
        <v>103</v>
      </c>
      <c r="D86" s="38"/>
      <c r="E86" s="38"/>
      <c r="F86" s="38"/>
      <c r="G86" s="38"/>
      <c r="H86" s="38"/>
      <c r="I86" s="13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02 - Garáž</v>
      </c>
      <c r="F87" s="38"/>
      <c r="G87" s="38"/>
      <c r="H87" s="38"/>
      <c r="I87" s="13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="1" customFormat="1" ht="12" customHeight="1">
      <c r="B89" s="37"/>
      <c r="C89" s="31" t="s">
        <v>21</v>
      </c>
      <c r="D89" s="38"/>
      <c r="E89" s="38"/>
      <c r="F89" s="26" t="str">
        <f>F12</f>
        <v xml:space="preserve"> </v>
      </c>
      <c r="G89" s="38"/>
      <c r="H89" s="38"/>
      <c r="I89" s="141" t="s">
        <v>23</v>
      </c>
      <c r="J89" s="73" t="str">
        <f>IF(J12="","",J12)</f>
        <v>20. 5. 2019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="1" customFormat="1" ht="27.9" customHeight="1">
      <c r="B91" s="37"/>
      <c r="C91" s="31" t="s">
        <v>25</v>
      </c>
      <c r="D91" s="38"/>
      <c r="E91" s="38"/>
      <c r="F91" s="26" t="str">
        <f>E15</f>
        <v>Muzeum Hlučínska</v>
      </c>
      <c r="G91" s="38"/>
      <c r="H91" s="38"/>
      <c r="I91" s="141" t="s">
        <v>31</v>
      </c>
      <c r="J91" s="35" t="str">
        <f>E21</f>
        <v>Ing. arch. Pavel Ksenič</v>
      </c>
      <c r="K91" s="38"/>
      <c r="L91" s="42"/>
    </row>
    <row r="92" s="1" customFormat="1" ht="15.15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Ladislav Pekárek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="1" customFormat="1" ht="29.28" customHeight="1">
      <c r="B94" s="37"/>
      <c r="C94" s="179" t="s">
        <v>109</v>
      </c>
      <c r="D94" s="180"/>
      <c r="E94" s="180"/>
      <c r="F94" s="180"/>
      <c r="G94" s="180"/>
      <c r="H94" s="180"/>
      <c r="I94" s="181"/>
      <c r="J94" s="182" t="s">
        <v>110</v>
      </c>
      <c r="K94" s="180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="1" customFormat="1" ht="22.8" customHeight="1">
      <c r="B96" s="37"/>
      <c r="C96" s="183" t="s">
        <v>111</v>
      </c>
      <c r="D96" s="38"/>
      <c r="E96" s="38"/>
      <c r="F96" s="38"/>
      <c r="G96" s="38"/>
      <c r="H96" s="38"/>
      <c r="I96" s="138"/>
      <c r="J96" s="104">
        <f>J147</f>
        <v>0</v>
      </c>
      <c r="K96" s="38"/>
      <c r="L96" s="42"/>
      <c r="AU96" s="16" t="s">
        <v>112</v>
      </c>
    </row>
    <row r="97" s="8" customFormat="1" ht="24.96" customHeight="1">
      <c r="B97" s="184"/>
      <c r="C97" s="185"/>
      <c r="D97" s="186" t="s">
        <v>113</v>
      </c>
      <c r="E97" s="187"/>
      <c r="F97" s="187"/>
      <c r="G97" s="187"/>
      <c r="H97" s="187"/>
      <c r="I97" s="188"/>
      <c r="J97" s="189">
        <f>J148</f>
        <v>0</v>
      </c>
      <c r="K97" s="185"/>
      <c r="L97" s="190"/>
    </row>
    <row r="98" s="8" customFormat="1" ht="24.96" customHeight="1">
      <c r="B98" s="184"/>
      <c r="C98" s="185"/>
      <c r="D98" s="186" t="s">
        <v>225</v>
      </c>
      <c r="E98" s="187"/>
      <c r="F98" s="187"/>
      <c r="G98" s="187"/>
      <c r="H98" s="187"/>
      <c r="I98" s="188"/>
      <c r="J98" s="189">
        <f>J162</f>
        <v>0</v>
      </c>
      <c r="K98" s="185"/>
      <c r="L98" s="190"/>
    </row>
    <row r="99" s="8" customFormat="1" ht="24.96" customHeight="1">
      <c r="B99" s="184"/>
      <c r="C99" s="185"/>
      <c r="D99" s="186" t="s">
        <v>226</v>
      </c>
      <c r="E99" s="187"/>
      <c r="F99" s="187"/>
      <c r="G99" s="187"/>
      <c r="H99" s="187"/>
      <c r="I99" s="188"/>
      <c r="J99" s="189">
        <f>J180</f>
        <v>0</v>
      </c>
      <c r="K99" s="185"/>
      <c r="L99" s="190"/>
    </row>
    <row r="100" s="8" customFormat="1" ht="24.96" customHeight="1">
      <c r="B100" s="184"/>
      <c r="C100" s="185"/>
      <c r="D100" s="186" t="s">
        <v>227</v>
      </c>
      <c r="E100" s="187"/>
      <c r="F100" s="187"/>
      <c r="G100" s="187"/>
      <c r="H100" s="187"/>
      <c r="I100" s="188"/>
      <c r="J100" s="189">
        <f>J196</f>
        <v>0</v>
      </c>
      <c r="K100" s="185"/>
      <c r="L100" s="190"/>
    </row>
    <row r="101" s="8" customFormat="1" ht="24.96" customHeight="1">
      <c r="B101" s="184"/>
      <c r="C101" s="185"/>
      <c r="D101" s="186" t="s">
        <v>228</v>
      </c>
      <c r="E101" s="187"/>
      <c r="F101" s="187"/>
      <c r="G101" s="187"/>
      <c r="H101" s="187"/>
      <c r="I101" s="188"/>
      <c r="J101" s="189">
        <f>J230</f>
        <v>0</v>
      </c>
      <c r="K101" s="185"/>
      <c r="L101" s="190"/>
    </row>
    <row r="102" s="8" customFormat="1" ht="24.96" customHeight="1">
      <c r="B102" s="184"/>
      <c r="C102" s="185"/>
      <c r="D102" s="186" t="s">
        <v>229</v>
      </c>
      <c r="E102" s="187"/>
      <c r="F102" s="187"/>
      <c r="G102" s="187"/>
      <c r="H102" s="187"/>
      <c r="I102" s="188"/>
      <c r="J102" s="189">
        <f>J252</f>
        <v>0</v>
      </c>
      <c r="K102" s="185"/>
      <c r="L102" s="190"/>
    </row>
    <row r="103" s="8" customFormat="1" ht="24.96" customHeight="1">
      <c r="B103" s="184"/>
      <c r="C103" s="185"/>
      <c r="D103" s="186" t="s">
        <v>114</v>
      </c>
      <c r="E103" s="187"/>
      <c r="F103" s="187"/>
      <c r="G103" s="187"/>
      <c r="H103" s="187"/>
      <c r="I103" s="188"/>
      <c r="J103" s="189">
        <f>J258</f>
        <v>0</v>
      </c>
      <c r="K103" s="185"/>
      <c r="L103" s="190"/>
    </row>
    <row r="104" s="8" customFormat="1" ht="24.96" customHeight="1">
      <c r="B104" s="184"/>
      <c r="C104" s="185"/>
      <c r="D104" s="186" t="s">
        <v>230</v>
      </c>
      <c r="E104" s="187"/>
      <c r="F104" s="187"/>
      <c r="G104" s="187"/>
      <c r="H104" s="187"/>
      <c r="I104" s="188"/>
      <c r="J104" s="189">
        <f>J268</f>
        <v>0</v>
      </c>
      <c r="K104" s="185"/>
      <c r="L104" s="190"/>
    </row>
    <row r="105" s="8" customFormat="1" ht="24.96" customHeight="1">
      <c r="B105" s="184"/>
      <c r="C105" s="185"/>
      <c r="D105" s="186" t="s">
        <v>231</v>
      </c>
      <c r="E105" s="187"/>
      <c r="F105" s="187"/>
      <c r="G105" s="187"/>
      <c r="H105" s="187"/>
      <c r="I105" s="188"/>
      <c r="J105" s="189">
        <f>J270</f>
        <v>0</v>
      </c>
      <c r="K105" s="185"/>
      <c r="L105" s="190"/>
    </row>
    <row r="106" s="8" customFormat="1" ht="24.96" customHeight="1">
      <c r="B106" s="184"/>
      <c r="C106" s="185"/>
      <c r="D106" s="186" t="s">
        <v>232</v>
      </c>
      <c r="E106" s="187"/>
      <c r="F106" s="187"/>
      <c r="G106" s="187"/>
      <c r="H106" s="187"/>
      <c r="I106" s="188"/>
      <c r="J106" s="189">
        <f>J299</f>
        <v>0</v>
      </c>
      <c r="K106" s="185"/>
      <c r="L106" s="190"/>
    </row>
    <row r="107" s="8" customFormat="1" ht="24.96" customHeight="1">
      <c r="B107" s="184"/>
      <c r="C107" s="185"/>
      <c r="D107" s="186" t="s">
        <v>233</v>
      </c>
      <c r="E107" s="187"/>
      <c r="F107" s="187"/>
      <c r="G107" s="187"/>
      <c r="H107" s="187"/>
      <c r="I107" s="188"/>
      <c r="J107" s="189">
        <f>J306</f>
        <v>0</v>
      </c>
      <c r="K107" s="185"/>
      <c r="L107" s="190"/>
    </row>
    <row r="108" s="8" customFormat="1" ht="24.96" customHeight="1">
      <c r="B108" s="184"/>
      <c r="C108" s="185"/>
      <c r="D108" s="186" t="s">
        <v>234</v>
      </c>
      <c r="E108" s="187"/>
      <c r="F108" s="187"/>
      <c r="G108" s="187"/>
      <c r="H108" s="187"/>
      <c r="I108" s="188"/>
      <c r="J108" s="189">
        <f>J309</f>
        <v>0</v>
      </c>
      <c r="K108" s="185"/>
      <c r="L108" s="190"/>
    </row>
    <row r="109" s="14" customFormat="1" ht="19.92" customHeight="1">
      <c r="B109" s="276"/>
      <c r="C109" s="277"/>
      <c r="D109" s="278" t="s">
        <v>235</v>
      </c>
      <c r="E109" s="279"/>
      <c r="F109" s="279"/>
      <c r="G109" s="279"/>
      <c r="H109" s="279"/>
      <c r="I109" s="280"/>
      <c r="J109" s="281">
        <f>J310</f>
        <v>0</v>
      </c>
      <c r="K109" s="277"/>
      <c r="L109" s="282"/>
    </row>
    <row r="110" s="14" customFormat="1" ht="19.92" customHeight="1">
      <c r="B110" s="276"/>
      <c r="C110" s="277"/>
      <c r="D110" s="278" t="s">
        <v>236</v>
      </c>
      <c r="E110" s="279"/>
      <c r="F110" s="279"/>
      <c r="G110" s="279"/>
      <c r="H110" s="279"/>
      <c r="I110" s="280"/>
      <c r="J110" s="281">
        <f>J334</f>
        <v>0</v>
      </c>
      <c r="K110" s="277"/>
      <c r="L110" s="282"/>
    </row>
    <row r="111" s="14" customFormat="1" ht="19.92" customHeight="1">
      <c r="B111" s="276"/>
      <c r="C111" s="277"/>
      <c r="D111" s="278" t="s">
        <v>237</v>
      </c>
      <c r="E111" s="279"/>
      <c r="F111" s="279"/>
      <c r="G111" s="279"/>
      <c r="H111" s="279"/>
      <c r="I111" s="280"/>
      <c r="J111" s="281">
        <f>J345</f>
        <v>0</v>
      </c>
      <c r="K111" s="277"/>
      <c r="L111" s="282"/>
    </row>
    <row r="112" s="8" customFormat="1" ht="24.96" customHeight="1">
      <c r="B112" s="184"/>
      <c r="C112" s="185"/>
      <c r="D112" s="186" t="s">
        <v>238</v>
      </c>
      <c r="E112" s="187"/>
      <c r="F112" s="187"/>
      <c r="G112" s="187"/>
      <c r="H112" s="187"/>
      <c r="I112" s="188"/>
      <c r="J112" s="189">
        <f>J360</f>
        <v>0</v>
      </c>
      <c r="K112" s="185"/>
      <c r="L112" s="190"/>
    </row>
    <row r="113" s="8" customFormat="1" ht="24.96" customHeight="1">
      <c r="B113" s="184"/>
      <c r="C113" s="185"/>
      <c r="D113" s="186" t="s">
        <v>239</v>
      </c>
      <c r="E113" s="187"/>
      <c r="F113" s="187"/>
      <c r="G113" s="187"/>
      <c r="H113" s="187"/>
      <c r="I113" s="188"/>
      <c r="J113" s="189">
        <f>J426</f>
        <v>0</v>
      </c>
      <c r="K113" s="185"/>
      <c r="L113" s="190"/>
    </row>
    <row r="114" s="8" customFormat="1" ht="24.96" customHeight="1">
      <c r="B114" s="184"/>
      <c r="C114" s="185"/>
      <c r="D114" s="186" t="s">
        <v>240</v>
      </c>
      <c r="E114" s="187"/>
      <c r="F114" s="187"/>
      <c r="G114" s="187"/>
      <c r="H114" s="187"/>
      <c r="I114" s="188"/>
      <c r="J114" s="189">
        <f>J432</f>
        <v>0</v>
      </c>
      <c r="K114" s="185"/>
      <c r="L114" s="190"/>
    </row>
    <row r="115" s="8" customFormat="1" ht="24.96" customHeight="1">
      <c r="B115" s="184"/>
      <c r="C115" s="185"/>
      <c r="D115" s="186" t="s">
        <v>241</v>
      </c>
      <c r="E115" s="187"/>
      <c r="F115" s="187"/>
      <c r="G115" s="187"/>
      <c r="H115" s="187"/>
      <c r="I115" s="188"/>
      <c r="J115" s="189">
        <f>J442</f>
        <v>0</v>
      </c>
      <c r="K115" s="185"/>
      <c r="L115" s="190"/>
    </row>
    <row r="116" s="8" customFormat="1" ht="24.96" customHeight="1">
      <c r="B116" s="184"/>
      <c r="C116" s="185"/>
      <c r="D116" s="186" t="s">
        <v>242</v>
      </c>
      <c r="E116" s="187"/>
      <c r="F116" s="187"/>
      <c r="G116" s="187"/>
      <c r="H116" s="187"/>
      <c r="I116" s="188"/>
      <c r="J116" s="189">
        <f>J447</f>
        <v>0</v>
      </c>
      <c r="K116" s="185"/>
      <c r="L116" s="190"/>
    </row>
    <row r="117" s="8" customFormat="1" ht="24.96" customHeight="1">
      <c r="B117" s="184"/>
      <c r="C117" s="185"/>
      <c r="D117" s="186" t="s">
        <v>243</v>
      </c>
      <c r="E117" s="187"/>
      <c r="F117" s="187"/>
      <c r="G117" s="187"/>
      <c r="H117" s="187"/>
      <c r="I117" s="188"/>
      <c r="J117" s="189">
        <f>J460</f>
        <v>0</v>
      </c>
      <c r="K117" s="185"/>
      <c r="L117" s="190"/>
    </row>
    <row r="118" s="1" customFormat="1" ht="21.84" customHeight="1">
      <c r="B118" s="37"/>
      <c r="C118" s="38"/>
      <c r="D118" s="38"/>
      <c r="E118" s="38"/>
      <c r="F118" s="38"/>
      <c r="G118" s="38"/>
      <c r="H118" s="38"/>
      <c r="I118" s="138"/>
      <c r="J118" s="38"/>
      <c r="K118" s="38"/>
      <c r="L118" s="42"/>
    </row>
    <row r="119" s="1" customFormat="1" ht="6.96" customHeight="1">
      <c r="B119" s="37"/>
      <c r="C119" s="38"/>
      <c r="D119" s="38"/>
      <c r="E119" s="38"/>
      <c r="F119" s="38"/>
      <c r="G119" s="38"/>
      <c r="H119" s="38"/>
      <c r="I119" s="138"/>
      <c r="J119" s="38"/>
      <c r="K119" s="38"/>
      <c r="L119" s="42"/>
    </row>
    <row r="120" s="1" customFormat="1" ht="29.28" customHeight="1">
      <c r="B120" s="37"/>
      <c r="C120" s="183" t="s">
        <v>116</v>
      </c>
      <c r="D120" s="38"/>
      <c r="E120" s="38"/>
      <c r="F120" s="38"/>
      <c r="G120" s="38"/>
      <c r="H120" s="38"/>
      <c r="I120" s="138"/>
      <c r="J120" s="191">
        <f>ROUND(J121 + J122 + J123 + J124 + J125 + J126,2)</f>
        <v>0</v>
      </c>
      <c r="K120" s="38"/>
      <c r="L120" s="42"/>
      <c r="N120" s="192" t="s">
        <v>42</v>
      </c>
    </row>
    <row r="121" s="1" customFormat="1" ht="18" customHeight="1">
      <c r="B121" s="37"/>
      <c r="C121" s="38"/>
      <c r="D121" s="193" t="s">
        <v>117</v>
      </c>
      <c r="E121" s="194"/>
      <c r="F121" s="194"/>
      <c r="G121" s="38"/>
      <c r="H121" s="38"/>
      <c r="I121" s="138"/>
      <c r="J121" s="195">
        <v>0</v>
      </c>
      <c r="K121" s="38"/>
      <c r="L121" s="196"/>
      <c r="M121" s="138"/>
      <c r="N121" s="197" t="s">
        <v>43</v>
      </c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98" t="s">
        <v>118</v>
      </c>
      <c r="AZ121" s="138"/>
      <c r="BA121" s="138"/>
      <c r="BB121" s="138"/>
      <c r="BC121" s="138"/>
      <c r="BD121" s="138"/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98" t="s">
        <v>86</v>
      </c>
      <c r="BK121" s="138"/>
      <c r="BL121" s="138"/>
      <c r="BM121" s="138"/>
    </row>
    <row r="122" s="1" customFormat="1" ht="18" customHeight="1">
      <c r="B122" s="37"/>
      <c r="C122" s="38"/>
      <c r="D122" s="193" t="s">
        <v>119</v>
      </c>
      <c r="E122" s="194"/>
      <c r="F122" s="194"/>
      <c r="G122" s="38"/>
      <c r="H122" s="38"/>
      <c r="I122" s="138"/>
      <c r="J122" s="195">
        <v>0</v>
      </c>
      <c r="K122" s="38"/>
      <c r="L122" s="196"/>
      <c r="M122" s="138"/>
      <c r="N122" s="197" t="s">
        <v>43</v>
      </c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98" t="s">
        <v>118</v>
      </c>
      <c r="AZ122" s="138"/>
      <c r="BA122" s="138"/>
      <c r="BB122" s="138"/>
      <c r="BC122" s="138"/>
      <c r="BD122" s="138"/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98" t="s">
        <v>86</v>
      </c>
      <c r="BK122" s="138"/>
      <c r="BL122" s="138"/>
      <c r="BM122" s="138"/>
    </row>
    <row r="123" s="1" customFormat="1" ht="18" customHeight="1">
      <c r="B123" s="37"/>
      <c r="C123" s="38"/>
      <c r="D123" s="193" t="s">
        <v>120</v>
      </c>
      <c r="E123" s="194"/>
      <c r="F123" s="194"/>
      <c r="G123" s="38"/>
      <c r="H123" s="38"/>
      <c r="I123" s="138"/>
      <c r="J123" s="195">
        <v>0</v>
      </c>
      <c r="K123" s="38"/>
      <c r="L123" s="196"/>
      <c r="M123" s="138"/>
      <c r="N123" s="197" t="s">
        <v>43</v>
      </c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98" t="s">
        <v>118</v>
      </c>
      <c r="AZ123" s="138"/>
      <c r="BA123" s="138"/>
      <c r="BB123" s="138"/>
      <c r="BC123" s="138"/>
      <c r="BD123" s="138"/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98" t="s">
        <v>86</v>
      </c>
      <c r="BK123" s="138"/>
      <c r="BL123" s="138"/>
      <c r="BM123" s="138"/>
    </row>
    <row r="124" s="1" customFormat="1" ht="18" customHeight="1">
      <c r="B124" s="37"/>
      <c r="C124" s="38"/>
      <c r="D124" s="193" t="s">
        <v>121</v>
      </c>
      <c r="E124" s="194"/>
      <c r="F124" s="194"/>
      <c r="G124" s="38"/>
      <c r="H124" s="38"/>
      <c r="I124" s="138"/>
      <c r="J124" s="195">
        <v>0</v>
      </c>
      <c r="K124" s="38"/>
      <c r="L124" s="196"/>
      <c r="M124" s="138"/>
      <c r="N124" s="197" t="s">
        <v>43</v>
      </c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98" t="s">
        <v>118</v>
      </c>
      <c r="AZ124" s="138"/>
      <c r="BA124" s="138"/>
      <c r="BB124" s="138"/>
      <c r="BC124" s="138"/>
      <c r="BD124" s="138"/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98" t="s">
        <v>86</v>
      </c>
      <c r="BK124" s="138"/>
      <c r="BL124" s="138"/>
      <c r="BM124" s="138"/>
    </row>
    <row r="125" s="1" customFormat="1" ht="18" customHeight="1">
      <c r="B125" s="37"/>
      <c r="C125" s="38"/>
      <c r="D125" s="193" t="s">
        <v>122</v>
      </c>
      <c r="E125" s="194"/>
      <c r="F125" s="194"/>
      <c r="G125" s="38"/>
      <c r="H125" s="38"/>
      <c r="I125" s="138"/>
      <c r="J125" s="195">
        <v>0</v>
      </c>
      <c r="K125" s="38"/>
      <c r="L125" s="196"/>
      <c r="M125" s="138"/>
      <c r="N125" s="197" t="s">
        <v>43</v>
      </c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98" t="s">
        <v>118</v>
      </c>
      <c r="AZ125" s="138"/>
      <c r="BA125" s="138"/>
      <c r="BB125" s="138"/>
      <c r="BC125" s="138"/>
      <c r="BD125" s="138"/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98" t="s">
        <v>86</v>
      </c>
      <c r="BK125" s="138"/>
      <c r="BL125" s="138"/>
      <c r="BM125" s="138"/>
    </row>
    <row r="126" s="1" customFormat="1" ht="18" customHeight="1">
      <c r="B126" s="37"/>
      <c r="C126" s="38"/>
      <c r="D126" s="194" t="s">
        <v>123</v>
      </c>
      <c r="E126" s="38"/>
      <c r="F126" s="38"/>
      <c r="G126" s="38"/>
      <c r="H126" s="38"/>
      <c r="I126" s="138"/>
      <c r="J126" s="195">
        <f>ROUND(J30*T126,2)</f>
        <v>0</v>
      </c>
      <c r="K126" s="38"/>
      <c r="L126" s="196"/>
      <c r="M126" s="138"/>
      <c r="N126" s="197" t="s">
        <v>43</v>
      </c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98" t="s">
        <v>124</v>
      </c>
      <c r="AZ126" s="138"/>
      <c r="BA126" s="138"/>
      <c r="BB126" s="138"/>
      <c r="BC126" s="138"/>
      <c r="BD126" s="138"/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98" t="s">
        <v>86</v>
      </c>
      <c r="BK126" s="138"/>
      <c r="BL126" s="138"/>
      <c r="BM126" s="138"/>
    </row>
    <row r="127" s="1" customFormat="1">
      <c r="B127" s="37"/>
      <c r="C127" s="38"/>
      <c r="D127" s="38"/>
      <c r="E127" s="38"/>
      <c r="F127" s="38"/>
      <c r="G127" s="38"/>
      <c r="H127" s="38"/>
      <c r="I127" s="138"/>
      <c r="J127" s="38"/>
      <c r="K127" s="38"/>
      <c r="L127" s="42"/>
    </row>
    <row r="128" s="1" customFormat="1" ht="29.28" customHeight="1">
      <c r="B128" s="37"/>
      <c r="C128" s="200" t="s">
        <v>125</v>
      </c>
      <c r="D128" s="180"/>
      <c r="E128" s="180"/>
      <c r="F128" s="180"/>
      <c r="G128" s="180"/>
      <c r="H128" s="180"/>
      <c r="I128" s="181"/>
      <c r="J128" s="201">
        <f>ROUND(J96+J120,2)</f>
        <v>0</v>
      </c>
      <c r="K128" s="180"/>
      <c r="L128" s="42"/>
    </row>
    <row r="129" s="1" customFormat="1" ht="6.96" customHeight="1">
      <c r="B129" s="60"/>
      <c r="C129" s="61"/>
      <c r="D129" s="61"/>
      <c r="E129" s="61"/>
      <c r="F129" s="61"/>
      <c r="G129" s="61"/>
      <c r="H129" s="61"/>
      <c r="I129" s="174"/>
      <c r="J129" s="61"/>
      <c r="K129" s="61"/>
      <c r="L129" s="42"/>
    </row>
    <row r="133" s="1" customFormat="1" ht="6.96" customHeight="1">
      <c r="B133" s="62"/>
      <c r="C133" s="63"/>
      <c r="D133" s="63"/>
      <c r="E133" s="63"/>
      <c r="F133" s="63"/>
      <c r="G133" s="63"/>
      <c r="H133" s="63"/>
      <c r="I133" s="177"/>
      <c r="J133" s="63"/>
      <c r="K133" s="63"/>
      <c r="L133" s="42"/>
    </row>
    <row r="134" s="1" customFormat="1" ht="24.96" customHeight="1">
      <c r="B134" s="37"/>
      <c r="C134" s="22" t="s">
        <v>126</v>
      </c>
      <c r="D134" s="38"/>
      <c r="E134" s="38"/>
      <c r="F134" s="38"/>
      <c r="G134" s="38"/>
      <c r="H134" s="38"/>
      <c r="I134" s="138"/>
      <c r="J134" s="38"/>
      <c r="K134" s="38"/>
      <c r="L134" s="42"/>
    </row>
    <row r="135" s="1" customFormat="1" ht="6.96" customHeight="1">
      <c r="B135" s="37"/>
      <c r="C135" s="38"/>
      <c r="D135" s="38"/>
      <c r="E135" s="38"/>
      <c r="F135" s="38"/>
      <c r="G135" s="38"/>
      <c r="H135" s="38"/>
      <c r="I135" s="138"/>
      <c r="J135" s="38"/>
      <c r="K135" s="38"/>
      <c r="L135" s="42"/>
    </row>
    <row r="136" s="1" customFormat="1" ht="12" customHeight="1">
      <c r="B136" s="37"/>
      <c r="C136" s="31" t="s">
        <v>17</v>
      </c>
      <c r="D136" s="38"/>
      <c r="E136" s="38"/>
      <c r="F136" s="38"/>
      <c r="G136" s="38"/>
      <c r="H136" s="38"/>
      <c r="I136" s="138"/>
      <c r="J136" s="38"/>
      <c r="K136" s="38"/>
      <c r="L136" s="42"/>
    </row>
    <row r="137" s="1" customFormat="1" ht="16.5" customHeight="1">
      <c r="B137" s="37"/>
      <c r="C137" s="38"/>
      <c r="D137" s="38"/>
      <c r="E137" s="178" t="str">
        <f>E7</f>
        <v>Garáž č. 436/3 a přilehlý pozemek č. 436/2</v>
      </c>
      <c r="F137" s="31"/>
      <c r="G137" s="31"/>
      <c r="H137" s="31"/>
      <c r="I137" s="138"/>
      <c r="J137" s="38"/>
      <c r="K137" s="38"/>
      <c r="L137" s="42"/>
    </row>
    <row r="138" s="1" customFormat="1" ht="12" customHeight="1">
      <c r="B138" s="37"/>
      <c r="C138" s="31" t="s">
        <v>103</v>
      </c>
      <c r="D138" s="38"/>
      <c r="E138" s="38"/>
      <c r="F138" s="38"/>
      <c r="G138" s="38"/>
      <c r="H138" s="38"/>
      <c r="I138" s="138"/>
      <c r="J138" s="38"/>
      <c r="K138" s="38"/>
      <c r="L138" s="42"/>
    </row>
    <row r="139" s="1" customFormat="1" ht="16.5" customHeight="1">
      <c r="B139" s="37"/>
      <c r="C139" s="38"/>
      <c r="D139" s="38"/>
      <c r="E139" s="70" t="str">
        <f>E9</f>
        <v>02 - Garáž</v>
      </c>
      <c r="F139" s="38"/>
      <c r="G139" s="38"/>
      <c r="H139" s="38"/>
      <c r="I139" s="138"/>
      <c r="J139" s="38"/>
      <c r="K139" s="38"/>
      <c r="L139" s="42"/>
    </row>
    <row r="140" s="1" customFormat="1" ht="6.96" customHeight="1">
      <c r="B140" s="37"/>
      <c r="C140" s="38"/>
      <c r="D140" s="38"/>
      <c r="E140" s="38"/>
      <c r="F140" s="38"/>
      <c r="G140" s="38"/>
      <c r="H140" s="38"/>
      <c r="I140" s="138"/>
      <c r="J140" s="38"/>
      <c r="K140" s="38"/>
      <c r="L140" s="42"/>
    </row>
    <row r="141" s="1" customFormat="1" ht="12" customHeight="1">
      <c r="B141" s="37"/>
      <c r="C141" s="31" t="s">
        <v>21</v>
      </c>
      <c r="D141" s="38"/>
      <c r="E141" s="38"/>
      <c r="F141" s="26" t="str">
        <f>F12</f>
        <v xml:space="preserve"> </v>
      </c>
      <c r="G141" s="38"/>
      <c r="H141" s="38"/>
      <c r="I141" s="141" t="s">
        <v>23</v>
      </c>
      <c r="J141" s="73" t="str">
        <f>IF(J12="","",J12)</f>
        <v>20. 5. 2019</v>
      </c>
      <c r="K141" s="38"/>
      <c r="L141" s="42"/>
    </row>
    <row r="142" s="1" customFormat="1" ht="6.96" customHeight="1">
      <c r="B142" s="37"/>
      <c r="C142" s="38"/>
      <c r="D142" s="38"/>
      <c r="E142" s="38"/>
      <c r="F142" s="38"/>
      <c r="G142" s="38"/>
      <c r="H142" s="38"/>
      <c r="I142" s="138"/>
      <c r="J142" s="38"/>
      <c r="K142" s="38"/>
      <c r="L142" s="42"/>
    </row>
    <row r="143" s="1" customFormat="1" ht="27.9" customHeight="1">
      <c r="B143" s="37"/>
      <c r="C143" s="31" t="s">
        <v>25</v>
      </c>
      <c r="D143" s="38"/>
      <c r="E143" s="38"/>
      <c r="F143" s="26" t="str">
        <f>E15</f>
        <v>Muzeum Hlučínska</v>
      </c>
      <c r="G143" s="38"/>
      <c r="H143" s="38"/>
      <c r="I143" s="141" t="s">
        <v>31</v>
      </c>
      <c r="J143" s="35" t="str">
        <f>E21</f>
        <v>Ing. arch. Pavel Ksenič</v>
      </c>
      <c r="K143" s="38"/>
      <c r="L143" s="42"/>
    </row>
    <row r="144" s="1" customFormat="1" ht="15.15" customHeight="1">
      <c r="B144" s="37"/>
      <c r="C144" s="31" t="s">
        <v>29</v>
      </c>
      <c r="D144" s="38"/>
      <c r="E144" s="38"/>
      <c r="F144" s="26" t="str">
        <f>IF(E18="","",E18)</f>
        <v>Vyplň údaj</v>
      </c>
      <c r="G144" s="38"/>
      <c r="H144" s="38"/>
      <c r="I144" s="141" t="s">
        <v>34</v>
      </c>
      <c r="J144" s="35" t="str">
        <f>E24</f>
        <v>Ladislav Pekárek</v>
      </c>
      <c r="K144" s="38"/>
      <c r="L144" s="42"/>
    </row>
    <row r="145" s="1" customFormat="1" ht="10.32" customHeight="1">
      <c r="B145" s="37"/>
      <c r="C145" s="38"/>
      <c r="D145" s="38"/>
      <c r="E145" s="38"/>
      <c r="F145" s="38"/>
      <c r="G145" s="38"/>
      <c r="H145" s="38"/>
      <c r="I145" s="138"/>
      <c r="J145" s="38"/>
      <c r="K145" s="38"/>
      <c r="L145" s="42"/>
    </row>
    <row r="146" s="9" customFormat="1" ht="29.28" customHeight="1">
      <c r="B146" s="202"/>
      <c r="C146" s="203" t="s">
        <v>127</v>
      </c>
      <c r="D146" s="204" t="s">
        <v>63</v>
      </c>
      <c r="E146" s="204" t="s">
        <v>59</v>
      </c>
      <c r="F146" s="204" t="s">
        <v>60</v>
      </c>
      <c r="G146" s="204" t="s">
        <v>128</v>
      </c>
      <c r="H146" s="204" t="s">
        <v>129</v>
      </c>
      <c r="I146" s="205" t="s">
        <v>130</v>
      </c>
      <c r="J146" s="204" t="s">
        <v>110</v>
      </c>
      <c r="K146" s="206" t="s">
        <v>131</v>
      </c>
      <c r="L146" s="207"/>
      <c r="M146" s="94" t="s">
        <v>1</v>
      </c>
      <c r="N146" s="95" t="s">
        <v>42</v>
      </c>
      <c r="O146" s="95" t="s">
        <v>132</v>
      </c>
      <c r="P146" s="95" t="s">
        <v>133</v>
      </c>
      <c r="Q146" s="95" t="s">
        <v>134</v>
      </c>
      <c r="R146" s="95" t="s">
        <v>135</v>
      </c>
      <c r="S146" s="95" t="s">
        <v>136</v>
      </c>
      <c r="T146" s="96" t="s">
        <v>137</v>
      </c>
    </row>
    <row r="147" s="1" customFormat="1" ht="22.8" customHeight="1">
      <c r="B147" s="37"/>
      <c r="C147" s="101" t="s">
        <v>138</v>
      </c>
      <c r="D147" s="38"/>
      <c r="E147" s="38"/>
      <c r="F147" s="38"/>
      <c r="G147" s="38"/>
      <c r="H147" s="38"/>
      <c r="I147" s="138"/>
      <c r="J147" s="208">
        <f>BK147</f>
        <v>0</v>
      </c>
      <c r="K147" s="38"/>
      <c r="L147" s="42"/>
      <c r="M147" s="97"/>
      <c r="N147" s="98"/>
      <c r="O147" s="98"/>
      <c r="P147" s="209">
        <f>P148+P162+P180+P196+P230+P252+P258+P268+P270+P299+P306+P309+P360+P426+P432+P442+P447+P460</f>
        <v>0</v>
      </c>
      <c r="Q147" s="98"/>
      <c r="R147" s="209">
        <f>R148+R162+R180+R196+R230+R252+R258+R268+R270+R299+R306+R309+R360+R426+R432+R442+R447+R460</f>
        <v>85.602495449999992</v>
      </c>
      <c r="S147" s="98"/>
      <c r="T147" s="210">
        <f>T148+T162+T180+T196+T230+T252+T258+T268+T270+T299+T306+T309+T360+T426+T432+T442+T447+T460</f>
        <v>0</v>
      </c>
      <c r="AT147" s="16" t="s">
        <v>77</v>
      </c>
      <c r="AU147" s="16" t="s">
        <v>112</v>
      </c>
      <c r="BK147" s="211">
        <f>BK148+BK162+BK180+BK196+BK230+BK252+BK258+BK268+BK270+BK299+BK306+BK309+BK360+BK426+BK432+BK442+BK447+BK460</f>
        <v>0</v>
      </c>
    </row>
    <row r="148" s="10" customFormat="1" ht="25.92" customHeight="1">
      <c r="B148" s="212"/>
      <c r="C148" s="213"/>
      <c r="D148" s="214" t="s">
        <v>77</v>
      </c>
      <c r="E148" s="215" t="s">
        <v>86</v>
      </c>
      <c r="F148" s="215" t="s">
        <v>139</v>
      </c>
      <c r="G148" s="213"/>
      <c r="H148" s="213"/>
      <c r="I148" s="216"/>
      <c r="J148" s="217">
        <f>BK148</f>
        <v>0</v>
      </c>
      <c r="K148" s="213"/>
      <c r="L148" s="218"/>
      <c r="M148" s="219"/>
      <c r="N148" s="220"/>
      <c r="O148" s="220"/>
      <c r="P148" s="221">
        <f>SUM(P149:P161)</f>
        <v>0</v>
      </c>
      <c r="Q148" s="220"/>
      <c r="R148" s="221">
        <f>SUM(R149:R161)</f>
        <v>0</v>
      </c>
      <c r="S148" s="220"/>
      <c r="T148" s="222">
        <f>SUM(T149:T161)</f>
        <v>0</v>
      </c>
      <c r="AR148" s="223" t="s">
        <v>86</v>
      </c>
      <c r="AT148" s="224" t="s">
        <v>77</v>
      </c>
      <c r="AU148" s="224" t="s">
        <v>78</v>
      </c>
      <c r="AY148" s="223" t="s">
        <v>140</v>
      </c>
      <c r="BK148" s="225">
        <f>SUM(BK149:BK161)</f>
        <v>0</v>
      </c>
    </row>
    <row r="149" s="1" customFormat="1" ht="24" customHeight="1">
      <c r="B149" s="37"/>
      <c r="C149" s="226" t="s">
        <v>86</v>
      </c>
      <c r="D149" s="226" t="s">
        <v>141</v>
      </c>
      <c r="E149" s="227" t="s">
        <v>244</v>
      </c>
      <c r="F149" s="228" t="s">
        <v>245</v>
      </c>
      <c r="G149" s="229" t="s">
        <v>154</v>
      </c>
      <c r="H149" s="230">
        <v>20.271999999999998</v>
      </c>
      <c r="I149" s="231"/>
      <c r="J149" s="232">
        <f>ROUND(I149*H149,2)</f>
        <v>0</v>
      </c>
      <c r="K149" s="228" t="s">
        <v>145</v>
      </c>
      <c r="L149" s="42"/>
      <c r="M149" s="233" t="s">
        <v>1</v>
      </c>
      <c r="N149" s="234" t="s">
        <v>43</v>
      </c>
      <c r="O149" s="85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AR149" s="237" t="s">
        <v>146</v>
      </c>
      <c r="AT149" s="237" t="s">
        <v>141</v>
      </c>
      <c r="AU149" s="237" t="s">
        <v>86</v>
      </c>
      <c r="AY149" s="16" t="s">
        <v>140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6" t="s">
        <v>86</v>
      </c>
      <c r="BK149" s="238">
        <f>ROUND(I149*H149,2)</f>
        <v>0</v>
      </c>
      <c r="BL149" s="16" t="s">
        <v>146</v>
      </c>
      <c r="BM149" s="237" t="s">
        <v>246</v>
      </c>
    </row>
    <row r="150" s="12" customFormat="1">
      <c r="B150" s="250"/>
      <c r="C150" s="251"/>
      <c r="D150" s="241" t="s">
        <v>156</v>
      </c>
      <c r="E150" s="252" t="s">
        <v>1</v>
      </c>
      <c r="F150" s="253" t="s">
        <v>247</v>
      </c>
      <c r="G150" s="251"/>
      <c r="H150" s="254">
        <v>20.271999999999998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AT150" s="260" t="s">
        <v>156</v>
      </c>
      <c r="AU150" s="260" t="s">
        <v>86</v>
      </c>
      <c r="AV150" s="12" t="s">
        <v>88</v>
      </c>
      <c r="AW150" s="12" t="s">
        <v>33</v>
      </c>
      <c r="AX150" s="12" t="s">
        <v>86</v>
      </c>
      <c r="AY150" s="260" t="s">
        <v>140</v>
      </c>
    </row>
    <row r="151" s="1" customFormat="1" ht="24" customHeight="1">
      <c r="B151" s="37"/>
      <c r="C151" s="226" t="s">
        <v>88</v>
      </c>
      <c r="D151" s="226" t="s">
        <v>141</v>
      </c>
      <c r="E151" s="227" t="s">
        <v>248</v>
      </c>
      <c r="F151" s="228" t="s">
        <v>249</v>
      </c>
      <c r="G151" s="229" t="s">
        <v>154</v>
      </c>
      <c r="H151" s="230">
        <v>20.719999999999999</v>
      </c>
      <c r="I151" s="231"/>
      <c r="J151" s="232">
        <f>ROUND(I151*H151,2)</f>
        <v>0</v>
      </c>
      <c r="K151" s="228" t="s">
        <v>145</v>
      </c>
      <c r="L151" s="42"/>
      <c r="M151" s="233" t="s">
        <v>1</v>
      </c>
      <c r="N151" s="234" t="s">
        <v>43</v>
      </c>
      <c r="O151" s="85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AR151" s="237" t="s">
        <v>146</v>
      </c>
      <c r="AT151" s="237" t="s">
        <v>141</v>
      </c>
      <c r="AU151" s="237" t="s">
        <v>86</v>
      </c>
      <c r="AY151" s="16" t="s">
        <v>140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6" t="s">
        <v>86</v>
      </c>
      <c r="BK151" s="238">
        <f>ROUND(I151*H151,2)</f>
        <v>0</v>
      </c>
      <c r="BL151" s="16" t="s">
        <v>146</v>
      </c>
      <c r="BM151" s="237" t="s">
        <v>250</v>
      </c>
    </row>
    <row r="152" s="1" customFormat="1" ht="24" customHeight="1">
      <c r="B152" s="37"/>
      <c r="C152" s="226" t="s">
        <v>151</v>
      </c>
      <c r="D152" s="226" t="s">
        <v>141</v>
      </c>
      <c r="E152" s="227" t="s">
        <v>251</v>
      </c>
      <c r="F152" s="228" t="s">
        <v>252</v>
      </c>
      <c r="G152" s="229" t="s">
        <v>154</v>
      </c>
      <c r="H152" s="230">
        <v>5.3579999999999997</v>
      </c>
      <c r="I152" s="231"/>
      <c r="J152" s="232">
        <f>ROUND(I152*H152,2)</f>
        <v>0</v>
      </c>
      <c r="K152" s="228" t="s">
        <v>145</v>
      </c>
      <c r="L152" s="42"/>
      <c r="M152" s="233" t="s">
        <v>1</v>
      </c>
      <c r="N152" s="234" t="s">
        <v>43</v>
      </c>
      <c r="O152" s="85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AR152" s="237" t="s">
        <v>146</v>
      </c>
      <c r="AT152" s="237" t="s">
        <v>141</v>
      </c>
      <c r="AU152" s="237" t="s">
        <v>86</v>
      </c>
      <c r="AY152" s="16" t="s">
        <v>140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6" t="s">
        <v>86</v>
      </c>
      <c r="BK152" s="238">
        <f>ROUND(I152*H152,2)</f>
        <v>0</v>
      </c>
      <c r="BL152" s="16" t="s">
        <v>146</v>
      </c>
      <c r="BM152" s="237" t="s">
        <v>253</v>
      </c>
    </row>
    <row r="153" s="12" customFormat="1">
      <c r="B153" s="250"/>
      <c r="C153" s="251"/>
      <c r="D153" s="241" t="s">
        <v>156</v>
      </c>
      <c r="E153" s="252" t="s">
        <v>1</v>
      </c>
      <c r="F153" s="253" t="s">
        <v>254</v>
      </c>
      <c r="G153" s="251"/>
      <c r="H153" s="254">
        <v>2.8799999999999999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AT153" s="260" t="s">
        <v>156</v>
      </c>
      <c r="AU153" s="260" t="s">
        <v>86</v>
      </c>
      <c r="AV153" s="12" t="s">
        <v>88</v>
      </c>
      <c r="AW153" s="12" t="s">
        <v>33</v>
      </c>
      <c r="AX153" s="12" t="s">
        <v>78</v>
      </c>
      <c r="AY153" s="260" t="s">
        <v>140</v>
      </c>
    </row>
    <row r="154" s="12" customFormat="1">
      <c r="B154" s="250"/>
      <c r="C154" s="251"/>
      <c r="D154" s="241" t="s">
        <v>156</v>
      </c>
      <c r="E154" s="252" t="s">
        <v>1</v>
      </c>
      <c r="F154" s="253" t="s">
        <v>255</v>
      </c>
      <c r="G154" s="251"/>
      <c r="H154" s="254">
        <v>2.3180000000000001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AT154" s="260" t="s">
        <v>156</v>
      </c>
      <c r="AU154" s="260" t="s">
        <v>86</v>
      </c>
      <c r="AV154" s="12" t="s">
        <v>88</v>
      </c>
      <c r="AW154" s="12" t="s">
        <v>33</v>
      </c>
      <c r="AX154" s="12" t="s">
        <v>78</v>
      </c>
      <c r="AY154" s="260" t="s">
        <v>140</v>
      </c>
    </row>
    <row r="155" s="12" customFormat="1">
      <c r="B155" s="250"/>
      <c r="C155" s="251"/>
      <c r="D155" s="241" t="s">
        <v>156</v>
      </c>
      <c r="E155" s="252" t="s">
        <v>1</v>
      </c>
      <c r="F155" s="253" t="s">
        <v>256</v>
      </c>
      <c r="G155" s="251"/>
      <c r="H155" s="254">
        <v>0.16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AT155" s="260" t="s">
        <v>156</v>
      </c>
      <c r="AU155" s="260" t="s">
        <v>86</v>
      </c>
      <c r="AV155" s="12" t="s">
        <v>88</v>
      </c>
      <c r="AW155" s="12" t="s">
        <v>33</v>
      </c>
      <c r="AX155" s="12" t="s">
        <v>78</v>
      </c>
      <c r="AY155" s="260" t="s">
        <v>140</v>
      </c>
    </row>
    <row r="156" s="13" customFormat="1">
      <c r="B156" s="261"/>
      <c r="C156" s="262"/>
      <c r="D156" s="241" t="s">
        <v>156</v>
      </c>
      <c r="E156" s="263" t="s">
        <v>1</v>
      </c>
      <c r="F156" s="264" t="s">
        <v>194</v>
      </c>
      <c r="G156" s="262"/>
      <c r="H156" s="265">
        <v>5.3580000000000005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AT156" s="271" t="s">
        <v>156</v>
      </c>
      <c r="AU156" s="271" t="s">
        <v>86</v>
      </c>
      <c r="AV156" s="13" t="s">
        <v>146</v>
      </c>
      <c r="AW156" s="13" t="s">
        <v>33</v>
      </c>
      <c r="AX156" s="13" t="s">
        <v>86</v>
      </c>
      <c r="AY156" s="271" t="s">
        <v>140</v>
      </c>
    </row>
    <row r="157" s="1" customFormat="1" ht="24" customHeight="1">
      <c r="B157" s="37"/>
      <c r="C157" s="226" t="s">
        <v>146</v>
      </c>
      <c r="D157" s="226" t="s">
        <v>141</v>
      </c>
      <c r="E157" s="227" t="s">
        <v>257</v>
      </c>
      <c r="F157" s="228" t="s">
        <v>258</v>
      </c>
      <c r="G157" s="229" t="s">
        <v>154</v>
      </c>
      <c r="H157" s="230">
        <v>5.3579999999999997</v>
      </c>
      <c r="I157" s="231"/>
      <c r="J157" s="232">
        <f>ROUND(I157*H157,2)</f>
        <v>0</v>
      </c>
      <c r="K157" s="228" t="s">
        <v>145</v>
      </c>
      <c r="L157" s="42"/>
      <c r="M157" s="233" t="s">
        <v>1</v>
      </c>
      <c r="N157" s="234" t="s">
        <v>43</v>
      </c>
      <c r="O157" s="85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AR157" s="237" t="s">
        <v>146</v>
      </c>
      <c r="AT157" s="237" t="s">
        <v>141</v>
      </c>
      <c r="AU157" s="237" t="s">
        <v>86</v>
      </c>
      <c r="AY157" s="16" t="s">
        <v>140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6" t="s">
        <v>86</v>
      </c>
      <c r="BK157" s="238">
        <f>ROUND(I157*H157,2)</f>
        <v>0</v>
      </c>
      <c r="BL157" s="16" t="s">
        <v>146</v>
      </c>
      <c r="BM157" s="237" t="s">
        <v>259</v>
      </c>
    </row>
    <row r="158" s="1" customFormat="1" ht="24" customHeight="1">
      <c r="B158" s="37"/>
      <c r="C158" s="226" t="s">
        <v>162</v>
      </c>
      <c r="D158" s="226" t="s">
        <v>141</v>
      </c>
      <c r="E158" s="227" t="s">
        <v>163</v>
      </c>
      <c r="F158" s="228" t="s">
        <v>164</v>
      </c>
      <c r="G158" s="229" t="s">
        <v>154</v>
      </c>
      <c r="H158" s="230">
        <v>5.3579999999999997</v>
      </c>
      <c r="I158" s="231"/>
      <c r="J158" s="232">
        <f>ROUND(I158*H158,2)</f>
        <v>0</v>
      </c>
      <c r="K158" s="228" t="s">
        <v>145</v>
      </c>
      <c r="L158" s="42"/>
      <c r="M158" s="233" t="s">
        <v>1</v>
      </c>
      <c r="N158" s="234" t="s">
        <v>43</v>
      </c>
      <c r="O158" s="85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AR158" s="237" t="s">
        <v>146</v>
      </c>
      <c r="AT158" s="237" t="s">
        <v>141</v>
      </c>
      <c r="AU158" s="237" t="s">
        <v>86</v>
      </c>
      <c r="AY158" s="16" t="s">
        <v>140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6" t="s">
        <v>86</v>
      </c>
      <c r="BK158" s="238">
        <f>ROUND(I158*H158,2)</f>
        <v>0</v>
      </c>
      <c r="BL158" s="16" t="s">
        <v>146</v>
      </c>
      <c r="BM158" s="237" t="s">
        <v>260</v>
      </c>
    </row>
    <row r="159" s="1" customFormat="1" ht="16.5" customHeight="1">
      <c r="B159" s="37"/>
      <c r="C159" s="226" t="s">
        <v>166</v>
      </c>
      <c r="D159" s="226" t="s">
        <v>141</v>
      </c>
      <c r="E159" s="227" t="s">
        <v>172</v>
      </c>
      <c r="F159" s="228" t="s">
        <v>173</v>
      </c>
      <c r="G159" s="229" t="s">
        <v>154</v>
      </c>
      <c r="H159" s="230">
        <v>5.3579999999999997</v>
      </c>
      <c r="I159" s="231"/>
      <c r="J159" s="232">
        <f>ROUND(I159*H159,2)</f>
        <v>0</v>
      </c>
      <c r="K159" s="228" t="s">
        <v>145</v>
      </c>
      <c r="L159" s="42"/>
      <c r="M159" s="233" t="s">
        <v>1</v>
      </c>
      <c r="N159" s="234" t="s">
        <v>43</v>
      </c>
      <c r="O159" s="85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AR159" s="237" t="s">
        <v>146</v>
      </c>
      <c r="AT159" s="237" t="s">
        <v>141</v>
      </c>
      <c r="AU159" s="237" t="s">
        <v>86</v>
      </c>
      <c r="AY159" s="16" t="s">
        <v>140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6" t="s">
        <v>86</v>
      </c>
      <c r="BK159" s="238">
        <f>ROUND(I159*H159,2)</f>
        <v>0</v>
      </c>
      <c r="BL159" s="16" t="s">
        <v>146</v>
      </c>
      <c r="BM159" s="237" t="s">
        <v>261</v>
      </c>
    </row>
    <row r="160" s="1" customFormat="1" ht="24" customHeight="1">
      <c r="B160" s="37"/>
      <c r="C160" s="226" t="s">
        <v>171</v>
      </c>
      <c r="D160" s="226" t="s">
        <v>141</v>
      </c>
      <c r="E160" s="227" t="s">
        <v>262</v>
      </c>
      <c r="F160" s="228" t="s">
        <v>216</v>
      </c>
      <c r="G160" s="229" t="s">
        <v>200</v>
      </c>
      <c r="H160" s="230">
        <v>9.6440000000000001</v>
      </c>
      <c r="I160" s="231"/>
      <c r="J160" s="232">
        <f>ROUND(I160*H160,2)</f>
        <v>0</v>
      </c>
      <c r="K160" s="228" t="s">
        <v>145</v>
      </c>
      <c r="L160" s="42"/>
      <c r="M160" s="233" t="s">
        <v>1</v>
      </c>
      <c r="N160" s="234" t="s">
        <v>43</v>
      </c>
      <c r="O160" s="85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AR160" s="237" t="s">
        <v>146</v>
      </c>
      <c r="AT160" s="237" t="s">
        <v>141</v>
      </c>
      <c r="AU160" s="237" t="s">
        <v>86</v>
      </c>
      <c r="AY160" s="16" t="s">
        <v>140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6" t="s">
        <v>86</v>
      </c>
      <c r="BK160" s="238">
        <f>ROUND(I160*H160,2)</f>
        <v>0</v>
      </c>
      <c r="BL160" s="16" t="s">
        <v>146</v>
      </c>
      <c r="BM160" s="237" t="s">
        <v>263</v>
      </c>
    </row>
    <row r="161" s="12" customFormat="1">
      <c r="B161" s="250"/>
      <c r="C161" s="251"/>
      <c r="D161" s="241" t="s">
        <v>156</v>
      </c>
      <c r="E161" s="251"/>
      <c r="F161" s="253" t="s">
        <v>264</v>
      </c>
      <c r="G161" s="251"/>
      <c r="H161" s="254">
        <v>9.6440000000000001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AT161" s="260" t="s">
        <v>156</v>
      </c>
      <c r="AU161" s="260" t="s">
        <v>86</v>
      </c>
      <c r="AV161" s="12" t="s">
        <v>88</v>
      </c>
      <c r="AW161" s="12" t="s">
        <v>4</v>
      </c>
      <c r="AX161" s="12" t="s">
        <v>86</v>
      </c>
      <c r="AY161" s="260" t="s">
        <v>140</v>
      </c>
    </row>
    <row r="162" s="10" customFormat="1" ht="25.92" customHeight="1">
      <c r="B162" s="212"/>
      <c r="C162" s="213"/>
      <c r="D162" s="214" t="s">
        <v>77</v>
      </c>
      <c r="E162" s="215" t="s">
        <v>88</v>
      </c>
      <c r="F162" s="215" t="s">
        <v>265</v>
      </c>
      <c r="G162" s="213"/>
      <c r="H162" s="213"/>
      <c r="I162" s="216"/>
      <c r="J162" s="217">
        <f>BK162</f>
        <v>0</v>
      </c>
      <c r="K162" s="213"/>
      <c r="L162" s="218"/>
      <c r="M162" s="219"/>
      <c r="N162" s="220"/>
      <c r="O162" s="220"/>
      <c r="P162" s="221">
        <f>SUM(P163:P179)</f>
        <v>0</v>
      </c>
      <c r="Q162" s="220"/>
      <c r="R162" s="221">
        <f>SUM(R163:R179)</f>
        <v>50.080766600000004</v>
      </c>
      <c r="S162" s="220"/>
      <c r="T162" s="222">
        <f>SUM(T163:T179)</f>
        <v>0</v>
      </c>
      <c r="AR162" s="223" t="s">
        <v>86</v>
      </c>
      <c r="AT162" s="224" t="s">
        <v>77</v>
      </c>
      <c r="AU162" s="224" t="s">
        <v>78</v>
      </c>
      <c r="AY162" s="223" t="s">
        <v>140</v>
      </c>
      <c r="BK162" s="225">
        <f>SUM(BK163:BK179)</f>
        <v>0</v>
      </c>
    </row>
    <row r="163" s="1" customFormat="1" ht="16.5" customHeight="1">
      <c r="B163" s="37"/>
      <c r="C163" s="226" t="s">
        <v>177</v>
      </c>
      <c r="D163" s="226" t="s">
        <v>141</v>
      </c>
      <c r="E163" s="227" t="s">
        <v>266</v>
      </c>
      <c r="F163" s="228" t="s">
        <v>267</v>
      </c>
      <c r="G163" s="229" t="s">
        <v>154</v>
      </c>
      <c r="H163" s="230">
        <v>11.584</v>
      </c>
      <c r="I163" s="231"/>
      <c r="J163" s="232">
        <f>ROUND(I163*H163,2)</f>
        <v>0</v>
      </c>
      <c r="K163" s="228" t="s">
        <v>145</v>
      </c>
      <c r="L163" s="42"/>
      <c r="M163" s="233" t="s">
        <v>1</v>
      </c>
      <c r="N163" s="234" t="s">
        <v>43</v>
      </c>
      <c r="O163" s="85"/>
      <c r="P163" s="235">
        <f>O163*H163</f>
        <v>0</v>
      </c>
      <c r="Q163" s="235">
        <v>2.45329</v>
      </c>
      <c r="R163" s="235">
        <f>Q163*H163</f>
        <v>28.418911359999999</v>
      </c>
      <c r="S163" s="235">
        <v>0</v>
      </c>
      <c r="T163" s="236">
        <f>S163*H163</f>
        <v>0</v>
      </c>
      <c r="AR163" s="237" t="s">
        <v>146</v>
      </c>
      <c r="AT163" s="237" t="s">
        <v>141</v>
      </c>
      <c r="AU163" s="237" t="s">
        <v>86</v>
      </c>
      <c r="AY163" s="16" t="s">
        <v>140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6" t="s">
        <v>86</v>
      </c>
      <c r="BK163" s="238">
        <f>ROUND(I163*H163,2)</f>
        <v>0</v>
      </c>
      <c r="BL163" s="16" t="s">
        <v>146</v>
      </c>
      <c r="BM163" s="237" t="s">
        <v>268</v>
      </c>
    </row>
    <row r="164" s="12" customFormat="1">
      <c r="B164" s="250"/>
      <c r="C164" s="251"/>
      <c r="D164" s="241" t="s">
        <v>156</v>
      </c>
      <c r="E164" s="252" t="s">
        <v>1</v>
      </c>
      <c r="F164" s="253" t="s">
        <v>269</v>
      </c>
      <c r="G164" s="251"/>
      <c r="H164" s="254">
        <v>11.584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AT164" s="260" t="s">
        <v>156</v>
      </c>
      <c r="AU164" s="260" t="s">
        <v>86</v>
      </c>
      <c r="AV164" s="12" t="s">
        <v>88</v>
      </c>
      <c r="AW164" s="12" t="s">
        <v>33</v>
      </c>
      <c r="AX164" s="12" t="s">
        <v>86</v>
      </c>
      <c r="AY164" s="260" t="s">
        <v>140</v>
      </c>
    </row>
    <row r="165" s="1" customFormat="1" ht="16.5" customHeight="1">
      <c r="B165" s="37"/>
      <c r="C165" s="226" t="s">
        <v>175</v>
      </c>
      <c r="D165" s="226" t="s">
        <v>141</v>
      </c>
      <c r="E165" s="227" t="s">
        <v>270</v>
      </c>
      <c r="F165" s="228" t="s">
        <v>271</v>
      </c>
      <c r="G165" s="229" t="s">
        <v>144</v>
      </c>
      <c r="H165" s="230">
        <v>6.0960000000000001</v>
      </c>
      <c r="I165" s="231"/>
      <c r="J165" s="232">
        <f>ROUND(I165*H165,2)</f>
        <v>0</v>
      </c>
      <c r="K165" s="228" t="s">
        <v>145</v>
      </c>
      <c r="L165" s="42"/>
      <c r="M165" s="233" t="s">
        <v>1</v>
      </c>
      <c r="N165" s="234" t="s">
        <v>43</v>
      </c>
      <c r="O165" s="85"/>
      <c r="P165" s="235">
        <f>O165*H165</f>
        <v>0</v>
      </c>
      <c r="Q165" s="235">
        <v>0.00247</v>
      </c>
      <c r="R165" s="235">
        <f>Q165*H165</f>
        <v>0.01505712</v>
      </c>
      <c r="S165" s="235">
        <v>0</v>
      </c>
      <c r="T165" s="236">
        <f>S165*H165</f>
        <v>0</v>
      </c>
      <c r="AR165" s="237" t="s">
        <v>146</v>
      </c>
      <c r="AT165" s="237" t="s">
        <v>141</v>
      </c>
      <c r="AU165" s="237" t="s">
        <v>86</v>
      </c>
      <c r="AY165" s="16" t="s">
        <v>140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6" t="s">
        <v>86</v>
      </c>
      <c r="BK165" s="238">
        <f>ROUND(I165*H165,2)</f>
        <v>0</v>
      </c>
      <c r="BL165" s="16" t="s">
        <v>146</v>
      </c>
      <c r="BM165" s="237" t="s">
        <v>272</v>
      </c>
    </row>
    <row r="166" s="12" customFormat="1">
      <c r="B166" s="250"/>
      <c r="C166" s="251"/>
      <c r="D166" s="241" t="s">
        <v>156</v>
      </c>
      <c r="E166" s="252" t="s">
        <v>1</v>
      </c>
      <c r="F166" s="253" t="s">
        <v>273</v>
      </c>
      <c r="G166" s="251"/>
      <c r="H166" s="254">
        <v>6.0960000000000001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AT166" s="260" t="s">
        <v>156</v>
      </c>
      <c r="AU166" s="260" t="s">
        <v>86</v>
      </c>
      <c r="AV166" s="12" t="s">
        <v>88</v>
      </c>
      <c r="AW166" s="12" t="s">
        <v>33</v>
      </c>
      <c r="AX166" s="12" t="s">
        <v>86</v>
      </c>
      <c r="AY166" s="260" t="s">
        <v>140</v>
      </c>
    </row>
    <row r="167" s="1" customFormat="1" ht="16.5" customHeight="1">
      <c r="B167" s="37"/>
      <c r="C167" s="226" t="s">
        <v>187</v>
      </c>
      <c r="D167" s="226" t="s">
        <v>141</v>
      </c>
      <c r="E167" s="227" t="s">
        <v>274</v>
      </c>
      <c r="F167" s="228" t="s">
        <v>275</v>
      </c>
      <c r="G167" s="229" t="s">
        <v>144</v>
      </c>
      <c r="H167" s="230">
        <v>6.96</v>
      </c>
      <c r="I167" s="231"/>
      <c r="J167" s="232">
        <f>ROUND(I167*H167,2)</f>
        <v>0</v>
      </c>
      <c r="K167" s="228" t="s">
        <v>145</v>
      </c>
      <c r="L167" s="42"/>
      <c r="M167" s="233" t="s">
        <v>1</v>
      </c>
      <c r="N167" s="234" t="s">
        <v>43</v>
      </c>
      <c r="O167" s="85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AR167" s="237" t="s">
        <v>146</v>
      </c>
      <c r="AT167" s="237" t="s">
        <v>141</v>
      </c>
      <c r="AU167" s="237" t="s">
        <v>86</v>
      </c>
      <c r="AY167" s="16" t="s">
        <v>140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6" t="s">
        <v>86</v>
      </c>
      <c r="BK167" s="238">
        <f>ROUND(I167*H167,2)</f>
        <v>0</v>
      </c>
      <c r="BL167" s="16" t="s">
        <v>146</v>
      </c>
      <c r="BM167" s="237" t="s">
        <v>276</v>
      </c>
    </row>
    <row r="168" s="1" customFormat="1" ht="16.5" customHeight="1">
      <c r="B168" s="37"/>
      <c r="C168" s="226" t="s">
        <v>197</v>
      </c>
      <c r="D168" s="226" t="s">
        <v>141</v>
      </c>
      <c r="E168" s="227" t="s">
        <v>277</v>
      </c>
      <c r="F168" s="228" t="s">
        <v>278</v>
      </c>
      <c r="G168" s="229" t="s">
        <v>200</v>
      </c>
      <c r="H168" s="230">
        <v>0.44400000000000001</v>
      </c>
      <c r="I168" s="231"/>
      <c r="J168" s="232">
        <f>ROUND(I168*H168,2)</f>
        <v>0</v>
      </c>
      <c r="K168" s="228" t="s">
        <v>145</v>
      </c>
      <c r="L168" s="42"/>
      <c r="M168" s="233" t="s">
        <v>1</v>
      </c>
      <c r="N168" s="234" t="s">
        <v>43</v>
      </c>
      <c r="O168" s="85"/>
      <c r="P168" s="235">
        <f>O168*H168</f>
        <v>0</v>
      </c>
      <c r="Q168" s="235">
        <v>1.06277</v>
      </c>
      <c r="R168" s="235">
        <f>Q168*H168</f>
        <v>0.47186988000000002</v>
      </c>
      <c r="S168" s="235">
        <v>0</v>
      </c>
      <c r="T168" s="236">
        <f>S168*H168</f>
        <v>0</v>
      </c>
      <c r="AR168" s="237" t="s">
        <v>146</v>
      </c>
      <c r="AT168" s="237" t="s">
        <v>141</v>
      </c>
      <c r="AU168" s="237" t="s">
        <v>86</v>
      </c>
      <c r="AY168" s="16" t="s">
        <v>140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6" t="s">
        <v>86</v>
      </c>
      <c r="BK168" s="238">
        <f>ROUND(I168*H168,2)</f>
        <v>0</v>
      </c>
      <c r="BL168" s="16" t="s">
        <v>146</v>
      </c>
      <c r="BM168" s="237" t="s">
        <v>279</v>
      </c>
    </row>
    <row r="169" s="12" customFormat="1">
      <c r="B169" s="250"/>
      <c r="C169" s="251"/>
      <c r="D169" s="241" t="s">
        <v>156</v>
      </c>
      <c r="E169" s="252" t="s">
        <v>1</v>
      </c>
      <c r="F169" s="253" t="s">
        <v>280</v>
      </c>
      <c r="G169" s="251"/>
      <c r="H169" s="254">
        <v>0.44400000000000001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AT169" s="260" t="s">
        <v>156</v>
      </c>
      <c r="AU169" s="260" t="s">
        <v>86</v>
      </c>
      <c r="AV169" s="12" t="s">
        <v>88</v>
      </c>
      <c r="AW169" s="12" t="s">
        <v>33</v>
      </c>
      <c r="AX169" s="12" t="s">
        <v>86</v>
      </c>
      <c r="AY169" s="260" t="s">
        <v>140</v>
      </c>
    </row>
    <row r="170" s="1" customFormat="1" ht="16.5" customHeight="1">
      <c r="B170" s="37"/>
      <c r="C170" s="226" t="s">
        <v>202</v>
      </c>
      <c r="D170" s="226" t="s">
        <v>141</v>
      </c>
      <c r="E170" s="227" t="s">
        <v>281</v>
      </c>
      <c r="F170" s="228" t="s">
        <v>282</v>
      </c>
      <c r="G170" s="229" t="s">
        <v>154</v>
      </c>
      <c r="H170" s="230">
        <v>9.2420000000000009</v>
      </c>
      <c r="I170" s="231"/>
      <c r="J170" s="232">
        <f>ROUND(I170*H170,2)</f>
        <v>0</v>
      </c>
      <c r="K170" s="228" t="s">
        <v>145</v>
      </c>
      <c r="L170" s="42"/>
      <c r="M170" s="233" t="s">
        <v>1</v>
      </c>
      <c r="N170" s="234" t="s">
        <v>43</v>
      </c>
      <c r="O170" s="85"/>
      <c r="P170" s="235">
        <f>O170*H170</f>
        <v>0</v>
      </c>
      <c r="Q170" s="235">
        <v>2.2563399999999998</v>
      </c>
      <c r="R170" s="235">
        <f>Q170*H170</f>
        <v>20.853094280000001</v>
      </c>
      <c r="S170" s="235">
        <v>0</v>
      </c>
      <c r="T170" s="236">
        <f>S170*H170</f>
        <v>0</v>
      </c>
      <c r="AR170" s="237" t="s">
        <v>146</v>
      </c>
      <c r="AT170" s="237" t="s">
        <v>141</v>
      </c>
      <c r="AU170" s="237" t="s">
        <v>86</v>
      </c>
      <c r="AY170" s="16" t="s">
        <v>140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6" t="s">
        <v>86</v>
      </c>
      <c r="BK170" s="238">
        <f>ROUND(I170*H170,2)</f>
        <v>0</v>
      </c>
      <c r="BL170" s="16" t="s">
        <v>146</v>
      </c>
      <c r="BM170" s="237" t="s">
        <v>283</v>
      </c>
    </row>
    <row r="171" s="12" customFormat="1">
      <c r="B171" s="250"/>
      <c r="C171" s="251"/>
      <c r="D171" s="241" t="s">
        <v>156</v>
      </c>
      <c r="E171" s="252" t="s">
        <v>1</v>
      </c>
      <c r="F171" s="253" t="s">
        <v>284</v>
      </c>
      <c r="G171" s="251"/>
      <c r="H171" s="254">
        <v>5.1200000000000001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AT171" s="260" t="s">
        <v>156</v>
      </c>
      <c r="AU171" s="260" t="s">
        <v>86</v>
      </c>
      <c r="AV171" s="12" t="s">
        <v>88</v>
      </c>
      <c r="AW171" s="12" t="s">
        <v>33</v>
      </c>
      <c r="AX171" s="12" t="s">
        <v>78</v>
      </c>
      <c r="AY171" s="260" t="s">
        <v>140</v>
      </c>
    </row>
    <row r="172" s="12" customFormat="1">
      <c r="B172" s="250"/>
      <c r="C172" s="251"/>
      <c r="D172" s="241" t="s">
        <v>156</v>
      </c>
      <c r="E172" s="252" t="s">
        <v>1</v>
      </c>
      <c r="F172" s="253" t="s">
        <v>285</v>
      </c>
      <c r="G172" s="251"/>
      <c r="H172" s="254">
        <v>4.1219999999999999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AT172" s="260" t="s">
        <v>156</v>
      </c>
      <c r="AU172" s="260" t="s">
        <v>86</v>
      </c>
      <c r="AV172" s="12" t="s">
        <v>88</v>
      </c>
      <c r="AW172" s="12" t="s">
        <v>33</v>
      </c>
      <c r="AX172" s="12" t="s">
        <v>78</v>
      </c>
      <c r="AY172" s="260" t="s">
        <v>140</v>
      </c>
    </row>
    <row r="173" s="13" customFormat="1">
      <c r="B173" s="261"/>
      <c r="C173" s="262"/>
      <c r="D173" s="241" t="s">
        <v>156</v>
      </c>
      <c r="E173" s="263" t="s">
        <v>1</v>
      </c>
      <c r="F173" s="264" t="s">
        <v>194</v>
      </c>
      <c r="G173" s="262"/>
      <c r="H173" s="265">
        <v>9.2420000000000009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AT173" s="271" t="s">
        <v>156</v>
      </c>
      <c r="AU173" s="271" t="s">
        <v>86</v>
      </c>
      <c r="AV173" s="13" t="s">
        <v>146</v>
      </c>
      <c r="AW173" s="13" t="s">
        <v>33</v>
      </c>
      <c r="AX173" s="13" t="s">
        <v>86</v>
      </c>
      <c r="AY173" s="271" t="s">
        <v>140</v>
      </c>
    </row>
    <row r="174" s="1" customFormat="1" ht="16.5" customHeight="1">
      <c r="B174" s="37"/>
      <c r="C174" s="226" t="s">
        <v>207</v>
      </c>
      <c r="D174" s="226" t="s">
        <v>141</v>
      </c>
      <c r="E174" s="227" t="s">
        <v>286</v>
      </c>
      <c r="F174" s="228" t="s">
        <v>287</v>
      </c>
      <c r="G174" s="229" t="s">
        <v>144</v>
      </c>
      <c r="H174" s="230">
        <v>12.276</v>
      </c>
      <c r="I174" s="231"/>
      <c r="J174" s="232">
        <f>ROUND(I174*H174,2)</f>
        <v>0</v>
      </c>
      <c r="K174" s="228" t="s">
        <v>145</v>
      </c>
      <c r="L174" s="42"/>
      <c r="M174" s="233" t="s">
        <v>1</v>
      </c>
      <c r="N174" s="234" t="s">
        <v>43</v>
      </c>
      <c r="O174" s="85"/>
      <c r="P174" s="235">
        <f>O174*H174</f>
        <v>0</v>
      </c>
      <c r="Q174" s="235">
        <v>0.0026900000000000001</v>
      </c>
      <c r="R174" s="235">
        <f>Q174*H174</f>
        <v>0.03302244</v>
      </c>
      <c r="S174" s="235">
        <v>0</v>
      </c>
      <c r="T174" s="236">
        <f>S174*H174</f>
        <v>0</v>
      </c>
      <c r="AR174" s="237" t="s">
        <v>146</v>
      </c>
      <c r="AT174" s="237" t="s">
        <v>141</v>
      </c>
      <c r="AU174" s="237" t="s">
        <v>86</v>
      </c>
      <c r="AY174" s="16" t="s">
        <v>140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6" t="s">
        <v>86</v>
      </c>
      <c r="BK174" s="238">
        <f>ROUND(I174*H174,2)</f>
        <v>0</v>
      </c>
      <c r="BL174" s="16" t="s">
        <v>146</v>
      </c>
      <c r="BM174" s="237" t="s">
        <v>288</v>
      </c>
    </row>
    <row r="175" s="11" customFormat="1">
      <c r="B175" s="239"/>
      <c r="C175" s="240"/>
      <c r="D175" s="241" t="s">
        <v>156</v>
      </c>
      <c r="E175" s="242" t="s">
        <v>1</v>
      </c>
      <c r="F175" s="243" t="s">
        <v>289</v>
      </c>
      <c r="G175" s="240"/>
      <c r="H175" s="242" t="s">
        <v>1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156</v>
      </c>
      <c r="AU175" s="249" t="s">
        <v>86</v>
      </c>
      <c r="AV175" s="11" t="s">
        <v>86</v>
      </c>
      <c r="AW175" s="11" t="s">
        <v>33</v>
      </c>
      <c r="AX175" s="11" t="s">
        <v>78</v>
      </c>
      <c r="AY175" s="249" t="s">
        <v>140</v>
      </c>
    </row>
    <row r="176" s="12" customFormat="1">
      <c r="B176" s="250"/>
      <c r="C176" s="251"/>
      <c r="D176" s="241" t="s">
        <v>156</v>
      </c>
      <c r="E176" s="252" t="s">
        <v>1</v>
      </c>
      <c r="F176" s="253" t="s">
        <v>290</v>
      </c>
      <c r="G176" s="251"/>
      <c r="H176" s="254">
        <v>12.276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AT176" s="260" t="s">
        <v>156</v>
      </c>
      <c r="AU176" s="260" t="s">
        <v>86</v>
      </c>
      <c r="AV176" s="12" t="s">
        <v>88</v>
      </c>
      <c r="AW176" s="12" t="s">
        <v>33</v>
      </c>
      <c r="AX176" s="12" t="s">
        <v>86</v>
      </c>
      <c r="AY176" s="260" t="s">
        <v>140</v>
      </c>
    </row>
    <row r="177" s="1" customFormat="1" ht="16.5" customHeight="1">
      <c r="B177" s="37"/>
      <c r="C177" s="226" t="s">
        <v>211</v>
      </c>
      <c r="D177" s="226" t="s">
        <v>141</v>
      </c>
      <c r="E177" s="227" t="s">
        <v>291</v>
      </c>
      <c r="F177" s="228" t="s">
        <v>292</v>
      </c>
      <c r="G177" s="229" t="s">
        <v>144</v>
      </c>
      <c r="H177" s="230">
        <v>12.276</v>
      </c>
      <c r="I177" s="231"/>
      <c r="J177" s="232">
        <f>ROUND(I177*H177,2)</f>
        <v>0</v>
      </c>
      <c r="K177" s="228" t="s">
        <v>145</v>
      </c>
      <c r="L177" s="42"/>
      <c r="M177" s="233" t="s">
        <v>1</v>
      </c>
      <c r="N177" s="234" t="s">
        <v>43</v>
      </c>
      <c r="O177" s="85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AR177" s="237" t="s">
        <v>146</v>
      </c>
      <c r="AT177" s="237" t="s">
        <v>141</v>
      </c>
      <c r="AU177" s="237" t="s">
        <v>86</v>
      </c>
      <c r="AY177" s="16" t="s">
        <v>140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6" t="s">
        <v>86</v>
      </c>
      <c r="BK177" s="238">
        <f>ROUND(I177*H177,2)</f>
        <v>0</v>
      </c>
      <c r="BL177" s="16" t="s">
        <v>146</v>
      </c>
      <c r="BM177" s="237" t="s">
        <v>293</v>
      </c>
    </row>
    <row r="178" s="1" customFormat="1" ht="16.5" customHeight="1">
      <c r="B178" s="37"/>
      <c r="C178" s="226" t="s">
        <v>8</v>
      </c>
      <c r="D178" s="226" t="s">
        <v>141</v>
      </c>
      <c r="E178" s="227" t="s">
        <v>294</v>
      </c>
      <c r="F178" s="228" t="s">
        <v>295</v>
      </c>
      <c r="G178" s="229" t="s">
        <v>154</v>
      </c>
      <c r="H178" s="230">
        <v>0.128</v>
      </c>
      <c r="I178" s="231"/>
      <c r="J178" s="232">
        <f>ROUND(I178*H178,2)</f>
        <v>0</v>
      </c>
      <c r="K178" s="228" t="s">
        <v>145</v>
      </c>
      <c r="L178" s="42"/>
      <c r="M178" s="233" t="s">
        <v>1</v>
      </c>
      <c r="N178" s="234" t="s">
        <v>43</v>
      </c>
      <c r="O178" s="85"/>
      <c r="P178" s="235">
        <f>O178*H178</f>
        <v>0</v>
      </c>
      <c r="Q178" s="235">
        <v>2.2563399999999998</v>
      </c>
      <c r="R178" s="235">
        <f>Q178*H178</f>
        <v>0.28881151999999999</v>
      </c>
      <c r="S178" s="235">
        <v>0</v>
      </c>
      <c r="T178" s="236">
        <f>S178*H178</f>
        <v>0</v>
      </c>
      <c r="AR178" s="237" t="s">
        <v>146</v>
      </c>
      <c r="AT178" s="237" t="s">
        <v>141</v>
      </c>
      <c r="AU178" s="237" t="s">
        <v>86</v>
      </c>
      <c r="AY178" s="16" t="s">
        <v>140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6" t="s">
        <v>86</v>
      </c>
      <c r="BK178" s="238">
        <f>ROUND(I178*H178,2)</f>
        <v>0</v>
      </c>
      <c r="BL178" s="16" t="s">
        <v>146</v>
      </c>
      <c r="BM178" s="237" t="s">
        <v>296</v>
      </c>
    </row>
    <row r="179" s="12" customFormat="1">
      <c r="B179" s="250"/>
      <c r="C179" s="251"/>
      <c r="D179" s="241" t="s">
        <v>156</v>
      </c>
      <c r="E179" s="252" t="s">
        <v>1</v>
      </c>
      <c r="F179" s="253" t="s">
        <v>297</v>
      </c>
      <c r="G179" s="251"/>
      <c r="H179" s="254">
        <v>0.128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AT179" s="260" t="s">
        <v>156</v>
      </c>
      <c r="AU179" s="260" t="s">
        <v>86</v>
      </c>
      <c r="AV179" s="12" t="s">
        <v>88</v>
      </c>
      <c r="AW179" s="12" t="s">
        <v>33</v>
      </c>
      <c r="AX179" s="12" t="s">
        <v>86</v>
      </c>
      <c r="AY179" s="260" t="s">
        <v>140</v>
      </c>
    </row>
    <row r="180" s="10" customFormat="1" ht="25.92" customHeight="1">
      <c r="B180" s="212"/>
      <c r="C180" s="213"/>
      <c r="D180" s="214" t="s">
        <v>77</v>
      </c>
      <c r="E180" s="215" t="s">
        <v>151</v>
      </c>
      <c r="F180" s="215" t="s">
        <v>298</v>
      </c>
      <c r="G180" s="213"/>
      <c r="H180" s="213"/>
      <c r="I180" s="216"/>
      <c r="J180" s="217">
        <f>BK180</f>
        <v>0</v>
      </c>
      <c r="K180" s="213"/>
      <c r="L180" s="218"/>
      <c r="M180" s="219"/>
      <c r="N180" s="220"/>
      <c r="O180" s="220"/>
      <c r="P180" s="221">
        <f>SUM(P181:P195)</f>
        <v>0</v>
      </c>
      <c r="Q180" s="220"/>
      <c r="R180" s="221">
        <f>SUM(R181:R195)</f>
        <v>14.57713708</v>
      </c>
      <c r="S180" s="220"/>
      <c r="T180" s="222">
        <f>SUM(T181:T195)</f>
        <v>0</v>
      </c>
      <c r="AR180" s="223" t="s">
        <v>86</v>
      </c>
      <c r="AT180" s="224" t="s">
        <v>77</v>
      </c>
      <c r="AU180" s="224" t="s">
        <v>78</v>
      </c>
      <c r="AY180" s="223" t="s">
        <v>140</v>
      </c>
      <c r="BK180" s="225">
        <f>SUM(BK181:BK195)</f>
        <v>0</v>
      </c>
    </row>
    <row r="181" s="1" customFormat="1" ht="24" customHeight="1">
      <c r="B181" s="37"/>
      <c r="C181" s="226" t="s">
        <v>299</v>
      </c>
      <c r="D181" s="226" t="s">
        <v>141</v>
      </c>
      <c r="E181" s="227" t="s">
        <v>300</v>
      </c>
      <c r="F181" s="228" t="s">
        <v>301</v>
      </c>
      <c r="G181" s="229" t="s">
        <v>144</v>
      </c>
      <c r="H181" s="230">
        <v>83.400999999999996</v>
      </c>
      <c r="I181" s="231"/>
      <c r="J181" s="232">
        <f>ROUND(I181*H181,2)</f>
        <v>0</v>
      </c>
      <c r="K181" s="228" t="s">
        <v>145</v>
      </c>
      <c r="L181" s="42"/>
      <c r="M181" s="233" t="s">
        <v>1</v>
      </c>
      <c r="N181" s="234" t="s">
        <v>43</v>
      </c>
      <c r="O181" s="85"/>
      <c r="P181" s="235">
        <f>O181*H181</f>
        <v>0</v>
      </c>
      <c r="Q181" s="235">
        <v>0.14732000000000001</v>
      </c>
      <c r="R181" s="235">
        <f>Q181*H181</f>
        <v>12.28663532</v>
      </c>
      <c r="S181" s="235">
        <v>0</v>
      </c>
      <c r="T181" s="236">
        <f>S181*H181</f>
        <v>0</v>
      </c>
      <c r="AR181" s="237" t="s">
        <v>146</v>
      </c>
      <c r="AT181" s="237" t="s">
        <v>141</v>
      </c>
      <c r="AU181" s="237" t="s">
        <v>86</v>
      </c>
      <c r="AY181" s="16" t="s">
        <v>140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6" t="s">
        <v>86</v>
      </c>
      <c r="BK181" s="238">
        <f>ROUND(I181*H181,2)</f>
        <v>0</v>
      </c>
      <c r="BL181" s="16" t="s">
        <v>146</v>
      </c>
      <c r="BM181" s="237" t="s">
        <v>302</v>
      </c>
    </row>
    <row r="182" s="12" customFormat="1">
      <c r="B182" s="250"/>
      <c r="C182" s="251"/>
      <c r="D182" s="241" t="s">
        <v>156</v>
      </c>
      <c r="E182" s="252" t="s">
        <v>1</v>
      </c>
      <c r="F182" s="253" t="s">
        <v>303</v>
      </c>
      <c r="G182" s="251"/>
      <c r="H182" s="254">
        <v>48.508000000000003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AT182" s="260" t="s">
        <v>156</v>
      </c>
      <c r="AU182" s="260" t="s">
        <v>86</v>
      </c>
      <c r="AV182" s="12" t="s">
        <v>88</v>
      </c>
      <c r="AW182" s="12" t="s">
        <v>33</v>
      </c>
      <c r="AX182" s="12" t="s">
        <v>78</v>
      </c>
      <c r="AY182" s="260" t="s">
        <v>140</v>
      </c>
    </row>
    <row r="183" s="12" customFormat="1">
      <c r="B183" s="250"/>
      <c r="C183" s="251"/>
      <c r="D183" s="241" t="s">
        <v>156</v>
      </c>
      <c r="E183" s="252" t="s">
        <v>1</v>
      </c>
      <c r="F183" s="253" t="s">
        <v>304</v>
      </c>
      <c r="G183" s="251"/>
      <c r="H183" s="254">
        <v>-1.675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AT183" s="260" t="s">
        <v>156</v>
      </c>
      <c r="AU183" s="260" t="s">
        <v>86</v>
      </c>
      <c r="AV183" s="12" t="s">
        <v>88</v>
      </c>
      <c r="AW183" s="12" t="s">
        <v>33</v>
      </c>
      <c r="AX183" s="12" t="s">
        <v>78</v>
      </c>
      <c r="AY183" s="260" t="s">
        <v>140</v>
      </c>
    </row>
    <row r="184" s="12" customFormat="1">
      <c r="B184" s="250"/>
      <c r="C184" s="251"/>
      <c r="D184" s="241" t="s">
        <v>156</v>
      </c>
      <c r="E184" s="252" t="s">
        <v>1</v>
      </c>
      <c r="F184" s="253" t="s">
        <v>305</v>
      </c>
      <c r="G184" s="251"/>
      <c r="H184" s="254">
        <v>25.628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AT184" s="260" t="s">
        <v>156</v>
      </c>
      <c r="AU184" s="260" t="s">
        <v>86</v>
      </c>
      <c r="AV184" s="12" t="s">
        <v>88</v>
      </c>
      <c r="AW184" s="12" t="s">
        <v>33</v>
      </c>
      <c r="AX184" s="12" t="s">
        <v>78</v>
      </c>
      <c r="AY184" s="260" t="s">
        <v>140</v>
      </c>
    </row>
    <row r="185" s="12" customFormat="1">
      <c r="B185" s="250"/>
      <c r="C185" s="251"/>
      <c r="D185" s="241" t="s">
        <v>156</v>
      </c>
      <c r="E185" s="252" t="s">
        <v>1</v>
      </c>
      <c r="F185" s="253" t="s">
        <v>306</v>
      </c>
      <c r="G185" s="251"/>
      <c r="H185" s="254">
        <v>-10.800000000000001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AT185" s="260" t="s">
        <v>156</v>
      </c>
      <c r="AU185" s="260" t="s">
        <v>86</v>
      </c>
      <c r="AV185" s="12" t="s">
        <v>88</v>
      </c>
      <c r="AW185" s="12" t="s">
        <v>33</v>
      </c>
      <c r="AX185" s="12" t="s">
        <v>78</v>
      </c>
      <c r="AY185" s="260" t="s">
        <v>140</v>
      </c>
    </row>
    <row r="186" s="12" customFormat="1">
      <c r="B186" s="250"/>
      <c r="C186" s="251"/>
      <c r="D186" s="241" t="s">
        <v>156</v>
      </c>
      <c r="E186" s="252" t="s">
        <v>1</v>
      </c>
      <c r="F186" s="253" t="s">
        <v>307</v>
      </c>
      <c r="G186" s="251"/>
      <c r="H186" s="254">
        <v>-2.2050000000000001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156</v>
      </c>
      <c r="AU186" s="260" t="s">
        <v>86</v>
      </c>
      <c r="AV186" s="12" t="s">
        <v>88</v>
      </c>
      <c r="AW186" s="12" t="s">
        <v>33</v>
      </c>
      <c r="AX186" s="12" t="s">
        <v>78</v>
      </c>
      <c r="AY186" s="260" t="s">
        <v>140</v>
      </c>
    </row>
    <row r="187" s="12" customFormat="1">
      <c r="B187" s="250"/>
      <c r="C187" s="251"/>
      <c r="D187" s="241" t="s">
        <v>156</v>
      </c>
      <c r="E187" s="252" t="s">
        <v>1</v>
      </c>
      <c r="F187" s="253" t="s">
        <v>308</v>
      </c>
      <c r="G187" s="251"/>
      <c r="H187" s="254">
        <v>23.945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AT187" s="260" t="s">
        <v>156</v>
      </c>
      <c r="AU187" s="260" t="s">
        <v>86</v>
      </c>
      <c r="AV187" s="12" t="s">
        <v>88</v>
      </c>
      <c r="AW187" s="12" t="s">
        <v>33</v>
      </c>
      <c r="AX187" s="12" t="s">
        <v>78</v>
      </c>
      <c r="AY187" s="260" t="s">
        <v>140</v>
      </c>
    </row>
    <row r="188" s="13" customFormat="1">
      <c r="B188" s="261"/>
      <c r="C188" s="262"/>
      <c r="D188" s="241" t="s">
        <v>156</v>
      </c>
      <c r="E188" s="263" t="s">
        <v>1</v>
      </c>
      <c r="F188" s="264" t="s">
        <v>194</v>
      </c>
      <c r="G188" s="262"/>
      <c r="H188" s="265">
        <v>83.400999999999996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AT188" s="271" t="s">
        <v>156</v>
      </c>
      <c r="AU188" s="271" t="s">
        <v>86</v>
      </c>
      <c r="AV188" s="13" t="s">
        <v>146</v>
      </c>
      <c r="AW188" s="13" t="s">
        <v>33</v>
      </c>
      <c r="AX188" s="13" t="s">
        <v>86</v>
      </c>
      <c r="AY188" s="271" t="s">
        <v>140</v>
      </c>
    </row>
    <row r="189" s="1" customFormat="1" ht="24" customHeight="1">
      <c r="B189" s="37"/>
      <c r="C189" s="226" t="s">
        <v>309</v>
      </c>
      <c r="D189" s="226" t="s">
        <v>141</v>
      </c>
      <c r="E189" s="227" t="s">
        <v>310</v>
      </c>
      <c r="F189" s="228" t="s">
        <v>311</v>
      </c>
      <c r="G189" s="229" t="s">
        <v>144</v>
      </c>
      <c r="H189" s="230">
        <v>18.783999999999999</v>
      </c>
      <c r="I189" s="231"/>
      <c r="J189" s="232">
        <f>ROUND(I189*H189,2)</f>
        <v>0</v>
      </c>
      <c r="K189" s="228" t="s">
        <v>145</v>
      </c>
      <c r="L189" s="42"/>
      <c r="M189" s="233" t="s">
        <v>1</v>
      </c>
      <c r="N189" s="234" t="s">
        <v>43</v>
      </c>
      <c r="O189" s="85"/>
      <c r="P189" s="235">
        <f>O189*H189</f>
        <v>0</v>
      </c>
      <c r="Q189" s="235">
        <v>0.11439000000000001</v>
      </c>
      <c r="R189" s="235">
        <f>Q189*H189</f>
        <v>2.1487017599999998</v>
      </c>
      <c r="S189" s="235">
        <v>0</v>
      </c>
      <c r="T189" s="236">
        <f>S189*H189</f>
        <v>0</v>
      </c>
      <c r="AR189" s="237" t="s">
        <v>146</v>
      </c>
      <c r="AT189" s="237" t="s">
        <v>141</v>
      </c>
      <c r="AU189" s="237" t="s">
        <v>86</v>
      </c>
      <c r="AY189" s="16" t="s">
        <v>140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6" t="s">
        <v>86</v>
      </c>
      <c r="BK189" s="238">
        <f>ROUND(I189*H189,2)</f>
        <v>0</v>
      </c>
      <c r="BL189" s="16" t="s">
        <v>146</v>
      </c>
      <c r="BM189" s="237" t="s">
        <v>312</v>
      </c>
    </row>
    <row r="190" s="11" customFormat="1">
      <c r="B190" s="239"/>
      <c r="C190" s="240"/>
      <c r="D190" s="241" t="s">
        <v>156</v>
      </c>
      <c r="E190" s="242" t="s">
        <v>1</v>
      </c>
      <c r="F190" s="243" t="s">
        <v>313</v>
      </c>
      <c r="G190" s="240"/>
      <c r="H190" s="242" t="s">
        <v>1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156</v>
      </c>
      <c r="AU190" s="249" t="s">
        <v>86</v>
      </c>
      <c r="AV190" s="11" t="s">
        <v>86</v>
      </c>
      <c r="AW190" s="11" t="s">
        <v>33</v>
      </c>
      <c r="AX190" s="11" t="s">
        <v>78</v>
      </c>
      <c r="AY190" s="249" t="s">
        <v>140</v>
      </c>
    </row>
    <row r="191" s="12" customFormat="1">
      <c r="B191" s="250"/>
      <c r="C191" s="251"/>
      <c r="D191" s="241" t="s">
        <v>156</v>
      </c>
      <c r="E191" s="252" t="s">
        <v>1</v>
      </c>
      <c r="F191" s="253" t="s">
        <v>314</v>
      </c>
      <c r="G191" s="251"/>
      <c r="H191" s="254">
        <v>18.783999999999999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AT191" s="260" t="s">
        <v>156</v>
      </c>
      <c r="AU191" s="260" t="s">
        <v>86</v>
      </c>
      <c r="AV191" s="12" t="s">
        <v>88</v>
      </c>
      <c r="AW191" s="12" t="s">
        <v>33</v>
      </c>
      <c r="AX191" s="12" t="s">
        <v>86</v>
      </c>
      <c r="AY191" s="260" t="s">
        <v>140</v>
      </c>
    </row>
    <row r="192" s="1" customFormat="1" ht="16.5" customHeight="1">
      <c r="B192" s="37"/>
      <c r="C192" s="226" t="s">
        <v>315</v>
      </c>
      <c r="D192" s="226" t="s">
        <v>141</v>
      </c>
      <c r="E192" s="227" t="s">
        <v>316</v>
      </c>
      <c r="F192" s="228" t="s">
        <v>317</v>
      </c>
      <c r="G192" s="229" t="s">
        <v>318</v>
      </c>
      <c r="H192" s="230">
        <v>1</v>
      </c>
      <c r="I192" s="231"/>
      <c r="J192" s="232">
        <f>ROUND(I192*H192,2)</f>
        <v>0</v>
      </c>
      <c r="K192" s="228" t="s">
        <v>145</v>
      </c>
      <c r="L192" s="42"/>
      <c r="M192" s="233" t="s">
        <v>1</v>
      </c>
      <c r="N192" s="234" t="s">
        <v>43</v>
      </c>
      <c r="O192" s="85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AR192" s="237" t="s">
        <v>146</v>
      </c>
      <c r="AT192" s="237" t="s">
        <v>141</v>
      </c>
      <c r="AU192" s="237" t="s">
        <v>86</v>
      </c>
      <c r="AY192" s="16" t="s">
        <v>140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6" t="s">
        <v>86</v>
      </c>
      <c r="BK192" s="238">
        <f>ROUND(I192*H192,2)</f>
        <v>0</v>
      </c>
      <c r="BL192" s="16" t="s">
        <v>146</v>
      </c>
      <c r="BM192" s="237" t="s">
        <v>319</v>
      </c>
    </row>
    <row r="193" s="1" customFormat="1" ht="16.5" customHeight="1">
      <c r="B193" s="37"/>
      <c r="C193" s="283" t="s">
        <v>320</v>
      </c>
      <c r="D193" s="283" t="s">
        <v>321</v>
      </c>
      <c r="E193" s="284" t="s">
        <v>322</v>
      </c>
      <c r="F193" s="285" t="s">
        <v>323</v>
      </c>
      <c r="G193" s="286" t="s">
        <v>318</v>
      </c>
      <c r="H193" s="287">
        <v>1</v>
      </c>
      <c r="I193" s="288"/>
      <c r="J193" s="289">
        <f>ROUND(I193*H193,2)</f>
        <v>0</v>
      </c>
      <c r="K193" s="285" t="s">
        <v>145</v>
      </c>
      <c r="L193" s="290"/>
      <c r="M193" s="291" t="s">
        <v>1</v>
      </c>
      <c r="N193" s="292" t="s">
        <v>43</v>
      </c>
      <c r="O193" s="85"/>
      <c r="P193" s="235">
        <f>O193*H193</f>
        <v>0</v>
      </c>
      <c r="Q193" s="235">
        <v>0.078799999999999995</v>
      </c>
      <c r="R193" s="235">
        <f>Q193*H193</f>
        <v>0.078799999999999995</v>
      </c>
      <c r="S193" s="235">
        <v>0</v>
      </c>
      <c r="T193" s="236">
        <f>S193*H193</f>
        <v>0</v>
      </c>
      <c r="AR193" s="237" t="s">
        <v>177</v>
      </c>
      <c r="AT193" s="237" t="s">
        <v>321</v>
      </c>
      <c r="AU193" s="237" t="s">
        <v>86</v>
      </c>
      <c r="AY193" s="16" t="s">
        <v>140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6" t="s">
        <v>86</v>
      </c>
      <c r="BK193" s="238">
        <f>ROUND(I193*H193,2)</f>
        <v>0</v>
      </c>
      <c r="BL193" s="16" t="s">
        <v>146</v>
      </c>
      <c r="BM193" s="237" t="s">
        <v>324</v>
      </c>
    </row>
    <row r="194" s="1" customFormat="1" ht="16.5" customHeight="1">
      <c r="B194" s="37"/>
      <c r="C194" s="226" t="s">
        <v>325</v>
      </c>
      <c r="D194" s="226" t="s">
        <v>141</v>
      </c>
      <c r="E194" s="227" t="s">
        <v>326</v>
      </c>
      <c r="F194" s="228" t="s">
        <v>327</v>
      </c>
      <c r="G194" s="229" t="s">
        <v>328</v>
      </c>
      <c r="H194" s="230">
        <v>1</v>
      </c>
      <c r="I194" s="231"/>
      <c r="J194" s="232">
        <f>ROUND(I194*H194,2)</f>
        <v>0</v>
      </c>
      <c r="K194" s="228" t="s">
        <v>145</v>
      </c>
      <c r="L194" s="42"/>
      <c r="M194" s="233" t="s">
        <v>1</v>
      </c>
      <c r="N194" s="234" t="s">
        <v>43</v>
      </c>
      <c r="O194" s="85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AR194" s="237" t="s">
        <v>146</v>
      </c>
      <c r="AT194" s="237" t="s">
        <v>141</v>
      </c>
      <c r="AU194" s="237" t="s">
        <v>86</v>
      </c>
      <c r="AY194" s="16" t="s">
        <v>140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6" t="s">
        <v>86</v>
      </c>
      <c r="BK194" s="238">
        <f>ROUND(I194*H194,2)</f>
        <v>0</v>
      </c>
      <c r="BL194" s="16" t="s">
        <v>146</v>
      </c>
      <c r="BM194" s="237" t="s">
        <v>329</v>
      </c>
    </row>
    <row r="195" s="1" customFormat="1" ht="16.5" customHeight="1">
      <c r="B195" s="37"/>
      <c r="C195" s="283" t="s">
        <v>7</v>
      </c>
      <c r="D195" s="283" t="s">
        <v>321</v>
      </c>
      <c r="E195" s="284" t="s">
        <v>330</v>
      </c>
      <c r="F195" s="285" t="s">
        <v>331</v>
      </c>
      <c r="G195" s="286" t="s">
        <v>318</v>
      </c>
      <c r="H195" s="287">
        <v>1</v>
      </c>
      <c r="I195" s="288"/>
      <c r="J195" s="289">
        <f>ROUND(I195*H195,2)</f>
        <v>0</v>
      </c>
      <c r="K195" s="285" t="s">
        <v>145</v>
      </c>
      <c r="L195" s="290"/>
      <c r="M195" s="291" t="s">
        <v>1</v>
      </c>
      <c r="N195" s="292" t="s">
        <v>43</v>
      </c>
      <c r="O195" s="85"/>
      <c r="P195" s="235">
        <f>O195*H195</f>
        <v>0</v>
      </c>
      <c r="Q195" s="235">
        <v>0.063</v>
      </c>
      <c r="R195" s="235">
        <f>Q195*H195</f>
        <v>0.063</v>
      </c>
      <c r="S195" s="235">
        <v>0</v>
      </c>
      <c r="T195" s="236">
        <f>S195*H195</f>
        <v>0</v>
      </c>
      <c r="AR195" s="237" t="s">
        <v>177</v>
      </c>
      <c r="AT195" s="237" t="s">
        <v>321</v>
      </c>
      <c r="AU195" s="237" t="s">
        <v>86</v>
      </c>
      <c r="AY195" s="16" t="s">
        <v>140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6" t="s">
        <v>86</v>
      </c>
      <c r="BK195" s="238">
        <f>ROUND(I195*H195,2)</f>
        <v>0</v>
      </c>
      <c r="BL195" s="16" t="s">
        <v>146</v>
      </c>
      <c r="BM195" s="237" t="s">
        <v>332</v>
      </c>
    </row>
    <row r="196" s="10" customFormat="1" ht="25.92" customHeight="1">
      <c r="B196" s="212"/>
      <c r="C196" s="213"/>
      <c r="D196" s="214" t="s">
        <v>77</v>
      </c>
      <c r="E196" s="215" t="s">
        <v>146</v>
      </c>
      <c r="F196" s="215" t="s">
        <v>333</v>
      </c>
      <c r="G196" s="213"/>
      <c r="H196" s="213"/>
      <c r="I196" s="216"/>
      <c r="J196" s="217">
        <f>BK196</f>
        <v>0</v>
      </c>
      <c r="K196" s="213"/>
      <c r="L196" s="218"/>
      <c r="M196" s="219"/>
      <c r="N196" s="220"/>
      <c r="O196" s="220"/>
      <c r="P196" s="221">
        <f>SUM(P197:P229)</f>
        <v>0</v>
      </c>
      <c r="Q196" s="220"/>
      <c r="R196" s="221">
        <f>SUM(R197:R229)</f>
        <v>5.0124284100000009</v>
      </c>
      <c r="S196" s="220"/>
      <c r="T196" s="222">
        <f>SUM(T197:T229)</f>
        <v>0</v>
      </c>
      <c r="AR196" s="223" t="s">
        <v>86</v>
      </c>
      <c r="AT196" s="224" t="s">
        <v>77</v>
      </c>
      <c r="AU196" s="224" t="s">
        <v>78</v>
      </c>
      <c r="AY196" s="223" t="s">
        <v>140</v>
      </c>
      <c r="BK196" s="225">
        <f>SUM(BK197:BK229)</f>
        <v>0</v>
      </c>
    </row>
    <row r="197" s="1" customFormat="1" ht="24" customHeight="1">
      <c r="B197" s="37"/>
      <c r="C197" s="226" t="s">
        <v>334</v>
      </c>
      <c r="D197" s="226" t="s">
        <v>141</v>
      </c>
      <c r="E197" s="227" t="s">
        <v>335</v>
      </c>
      <c r="F197" s="228" t="s">
        <v>336</v>
      </c>
      <c r="G197" s="229" t="s">
        <v>200</v>
      </c>
      <c r="H197" s="230">
        <v>0.98099999999999998</v>
      </c>
      <c r="I197" s="231"/>
      <c r="J197" s="232">
        <f>ROUND(I197*H197,2)</f>
        <v>0</v>
      </c>
      <c r="K197" s="228" t="s">
        <v>145</v>
      </c>
      <c r="L197" s="42"/>
      <c r="M197" s="233" t="s">
        <v>1</v>
      </c>
      <c r="N197" s="234" t="s">
        <v>43</v>
      </c>
      <c r="O197" s="85"/>
      <c r="P197" s="235">
        <f>O197*H197</f>
        <v>0</v>
      </c>
      <c r="Q197" s="235">
        <v>0.017090000000000001</v>
      </c>
      <c r="R197" s="235">
        <f>Q197*H197</f>
        <v>0.016765290000000002</v>
      </c>
      <c r="S197" s="235">
        <v>0</v>
      </c>
      <c r="T197" s="236">
        <f>S197*H197</f>
        <v>0</v>
      </c>
      <c r="AR197" s="237" t="s">
        <v>146</v>
      </c>
      <c r="AT197" s="237" t="s">
        <v>141</v>
      </c>
      <c r="AU197" s="237" t="s">
        <v>86</v>
      </c>
      <c r="AY197" s="16" t="s">
        <v>140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6" t="s">
        <v>86</v>
      </c>
      <c r="BK197" s="238">
        <f>ROUND(I197*H197,2)</f>
        <v>0</v>
      </c>
      <c r="BL197" s="16" t="s">
        <v>146</v>
      </c>
      <c r="BM197" s="237" t="s">
        <v>337</v>
      </c>
    </row>
    <row r="198" s="12" customFormat="1">
      <c r="B198" s="250"/>
      <c r="C198" s="251"/>
      <c r="D198" s="241" t="s">
        <v>156</v>
      </c>
      <c r="E198" s="252" t="s">
        <v>1</v>
      </c>
      <c r="F198" s="253" t="s">
        <v>338</v>
      </c>
      <c r="G198" s="251"/>
      <c r="H198" s="254">
        <v>0.98099999999999998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AT198" s="260" t="s">
        <v>156</v>
      </c>
      <c r="AU198" s="260" t="s">
        <v>86</v>
      </c>
      <c r="AV198" s="12" t="s">
        <v>88</v>
      </c>
      <c r="AW198" s="12" t="s">
        <v>33</v>
      </c>
      <c r="AX198" s="12" t="s">
        <v>86</v>
      </c>
      <c r="AY198" s="260" t="s">
        <v>140</v>
      </c>
    </row>
    <row r="199" s="1" customFormat="1" ht="16.5" customHeight="1">
      <c r="B199" s="37"/>
      <c r="C199" s="283" t="s">
        <v>339</v>
      </c>
      <c r="D199" s="283" t="s">
        <v>321</v>
      </c>
      <c r="E199" s="284" t="s">
        <v>340</v>
      </c>
      <c r="F199" s="285" t="s">
        <v>341</v>
      </c>
      <c r="G199" s="286" t="s">
        <v>200</v>
      </c>
      <c r="H199" s="287">
        <v>0.98099999999999998</v>
      </c>
      <c r="I199" s="288"/>
      <c r="J199" s="289">
        <f>ROUND(I199*H199,2)</f>
        <v>0</v>
      </c>
      <c r="K199" s="285" t="s">
        <v>145</v>
      </c>
      <c r="L199" s="290"/>
      <c r="M199" s="291" t="s">
        <v>1</v>
      </c>
      <c r="N199" s="292" t="s">
        <v>43</v>
      </c>
      <c r="O199" s="85"/>
      <c r="P199" s="235">
        <f>O199*H199</f>
        <v>0</v>
      </c>
      <c r="Q199" s="235">
        <v>1</v>
      </c>
      <c r="R199" s="235">
        <f>Q199*H199</f>
        <v>0.98099999999999998</v>
      </c>
      <c r="S199" s="235">
        <v>0</v>
      </c>
      <c r="T199" s="236">
        <f>S199*H199</f>
        <v>0</v>
      </c>
      <c r="AR199" s="237" t="s">
        <v>177</v>
      </c>
      <c r="AT199" s="237" t="s">
        <v>321</v>
      </c>
      <c r="AU199" s="237" t="s">
        <v>86</v>
      </c>
      <c r="AY199" s="16" t="s">
        <v>140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6" t="s">
        <v>86</v>
      </c>
      <c r="BK199" s="238">
        <f>ROUND(I199*H199,2)</f>
        <v>0</v>
      </c>
      <c r="BL199" s="16" t="s">
        <v>146</v>
      </c>
      <c r="BM199" s="237" t="s">
        <v>342</v>
      </c>
    </row>
    <row r="200" s="1" customFormat="1">
      <c r="B200" s="37"/>
      <c r="C200" s="38"/>
      <c r="D200" s="241" t="s">
        <v>343</v>
      </c>
      <c r="E200" s="38"/>
      <c r="F200" s="293" t="s">
        <v>344</v>
      </c>
      <c r="G200" s="38"/>
      <c r="H200" s="38"/>
      <c r="I200" s="138"/>
      <c r="J200" s="38"/>
      <c r="K200" s="38"/>
      <c r="L200" s="42"/>
      <c r="M200" s="294"/>
      <c r="N200" s="85"/>
      <c r="O200" s="85"/>
      <c r="P200" s="85"/>
      <c r="Q200" s="85"/>
      <c r="R200" s="85"/>
      <c r="S200" s="85"/>
      <c r="T200" s="86"/>
      <c r="AT200" s="16" t="s">
        <v>343</v>
      </c>
      <c r="AU200" s="16" t="s">
        <v>86</v>
      </c>
    </row>
    <row r="201" s="1" customFormat="1" ht="16.5" customHeight="1">
      <c r="B201" s="37"/>
      <c r="C201" s="226" t="s">
        <v>345</v>
      </c>
      <c r="D201" s="226" t="s">
        <v>141</v>
      </c>
      <c r="E201" s="227" t="s">
        <v>346</v>
      </c>
      <c r="F201" s="228" t="s">
        <v>347</v>
      </c>
      <c r="G201" s="229" t="s">
        <v>154</v>
      </c>
      <c r="H201" s="230">
        <v>1.6950000000000001</v>
      </c>
      <c r="I201" s="231"/>
      <c r="J201" s="232">
        <f>ROUND(I201*H201,2)</f>
        <v>0</v>
      </c>
      <c r="K201" s="228" t="s">
        <v>145</v>
      </c>
      <c r="L201" s="42"/>
      <c r="M201" s="233" t="s">
        <v>1</v>
      </c>
      <c r="N201" s="234" t="s">
        <v>43</v>
      </c>
      <c r="O201" s="85"/>
      <c r="P201" s="235">
        <f>O201*H201</f>
        <v>0</v>
      </c>
      <c r="Q201" s="235">
        <v>2.2564500000000001</v>
      </c>
      <c r="R201" s="235">
        <f>Q201*H201</f>
        <v>3.8246827500000005</v>
      </c>
      <c r="S201" s="235">
        <v>0</v>
      </c>
      <c r="T201" s="236">
        <f>S201*H201</f>
        <v>0</v>
      </c>
      <c r="AR201" s="237" t="s">
        <v>146</v>
      </c>
      <c r="AT201" s="237" t="s">
        <v>141</v>
      </c>
      <c r="AU201" s="237" t="s">
        <v>86</v>
      </c>
      <c r="AY201" s="16" t="s">
        <v>140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6" t="s">
        <v>86</v>
      </c>
      <c r="BK201" s="238">
        <f>ROUND(I201*H201,2)</f>
        <v>0</v>
      </c>
      <c r="BL201" s="16" t="s">
        <v>146</v>
      </c>
      <c r="BM201" s="237" t="s">
        <v>348</v>
      </c>
    </row>
    <row r="202" s="12" customFormat="1">
      <c r="B202" s="250"/>
      <c r="C202" s="251"/>
      <c r="D202" s="241" t="s">
        <v>156</v>
      </c>
      <c r="E202" s="252" t="s">
        <v>1</v>
      </c>
      <c r="F202" s="253" t="s">
        <v>349</v>
      </c>
      <c r="G202" s="251"/>
      <c r="H202" s="254">
        <v>0.30099999999999999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AT202" s="260" t="s">
        <v>156</v>
      </c>
      <c r="AU202" s="260" t="s">
        <v>86</v>
      </c>
      <c r="AV202" s="12" t="s">
        <v>88</v>
      </c>
      <c r="AW202" s="12" t="s">
        <v>33</v>
      </c>
      <c r="AX202" s="12" t="s">
        <v>78</v>
      </c>
      <c r="AY202" s="260" t="s">
        <v>140</v>
      </c>
    </row>
    <row r="203" s="12" customFormat="1">
      <c r="B203" s="250"/>
      <c r="C203" s="251"/>
      <c r="D203" s="241" t="s">
        <v>156</v>
      </c>
      <c r="E203" s="252" t="s">
        <v>1</v>
      </c>
      <c r="F203" s="253" t="s">
        <v>350</v>
      </c>
      <c r="G203" s="251"/>
      <c r="H203" s="254">
        <v>0.34999999999999998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AT203" s="260" t="s">
        <v>156</v>
      </c>
      <c r="AU203" s="260" t="s">
        <v>86</v>
      </c>
      <c r="AV203" s="12" t="s">
        <v>88</v>
      </c>
      <c r="AW203" s="12" t="s">
        <v>33</v>
      </c>
      <c r="AX203" s="12" t="s">
        <v>78</v>
      </c>
      <c r="AY203" s="260" t="s">
        <v>140</v>
      </c>
    </row>
    <row r="204" s="12" customFormat="1">
      <c r="B204" s="250"/>
      <c r="C204" s="251"/>
      <c r="D204" s="241" t="s">
        <v>156</v>
      </c>
      <c r="E204" s="252" t="s">
        <v>1</v>
      </c>
      <c r="F204" s="253" t="s">
        <v>351</v>
      </c>
      <c r="G204" s="251"/>
      <c r="H204" s="254">
        <v>0.13300000000000001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AT204" s="260" t="s">
        <v>156</v>
      </c>
      <c r="AU204" s="260" t="s">
        <v>86</v>
      </c>
      <c r="AV204" s="12" t="s">
        <v>88</v>
      </c>
      <c r="AW204" s="12" t="s">
        <v>33</v>
      </c>
      <c r="AX204" s="12" t="s">
        <v>78</v>
      </c>
      <c r="AY204" s="260" t="s">
        <v>140</v>
      </c>
    </row>
    <row r="205" s="12" customFormat="1">
      <c r="B205" s="250"/>
      <c r="C205" s="251"/>
      <c r="D205" s="241" t="s">
        <v>156</v>
      </c>
      <c r="E205" s="252" t="s">
        <v>1</v>
      </c>
      <c r="F205" s="253" t="s">
        <v>352</v>
      </c>
      <c r="G205" s="251"/>
      <c r="H205" s="254">
        <v>0.033000000000000002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AT205" s="260" t="s">
        <v>156</v>
      </c>
      <c r="AU205" s="260" t="s">
        <v>86</v>
      </c>
      <c r="AV205" s="12" t="s">
        <v>88</v>
      </c>
      <c r="AW205" s="12" t="s">
        <v>33</v>
      </c>
      <c r="AX205" s="12" t="s">
        <v>78</v>
      </c>
      <c r="AY205" s="260" t="s">
        <v>140</v>
      </c>
    </row>
    <row r="206" s="12" customFormat="1">
      <c r="B206" s="250"/>
      <c r="C206" s="251"/>
      <c r="D206" s="241" t="s">
        <v>156</v>
      </c>
      <c r="E206" s="252" t="s">
        <v>1</v>
      </c>
      <c r="F206" s="253" t="s">
        <v>353</v>
      </c>
      <c r="G206" s="251"/>
      <c r="H206" s="254">
        <v>0.10299999999999999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AT206" s="260" t="s">
        <v>156</v>
      </c>
      <c r="AU206" s="260" t="s">
        <v>86</v>
      </c>
      <c r="AV206" s="12" t="s">
        <v>88</v>
      </c>
      <c r="AW206" s="12" t="s">
        <v>33</v>
      </c>
      <c r="AX206" s="12" t="s">
        <v>78</v>
      </c>
      <c r="AY206" s="260" t="s">
        <v>140</v>
      </c>
    </row>
    <row r="207" s="12" customFormat="1">
      <c r="B207" s="250"/>
      <c r="C207" s="251"/>
      <c r="D207" s="241" t="s">
        <v>156</v>
      </c>
      <c r="E207" s="252" t="s">
        <v>1</v>
      </c>
      <c r="F207" s="253" t="s">
        <v>354</v>
      </c>
      <c r="G207" s="251"/>
      <c r="H207" s="254">
        <v>0.063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AT207" s="260" t="s">
        <v>156</v>
      </c>
      <c r="AU207" s="260" t="s">
        <v>86</v>
      </c>
      <c r="AV207" s="12" t="s">
        <v>88</v>
      </c>
      <c r="AW207" s="12" t="s">
        <v>33</v>
      </c>
      <c r="AX207" s="12" t="s">
        <v>78</v>
      </c>
      <c r="AY207" s="260" t="s">
        <v>140</v>
      </c>
    </row>
    <row r="208" s="12" customFormat="1">
      <c r="B208" s="250"/>
      <c r="C208" s="251"/>
      <c r="D208" s="241" t="s">
        <v>156</v>
      </c>
      <c r="E208" s="252" t="s">
        <v>1</v>
      </c>
      <c r="F208" s="253" t="s">
        <v>355</v>
      </c>
      <c r="G208" s="251"/>
      <c r="H208" s="254">
        <v>0.029999999999999999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AT208" s="260" t="s">
        <v>156</v>
      </c>
      <c r="AU208" s="260" t="s">
        <v>86</v>
      </c>
      <c r="AV208" s="12" t="s">
        <v>88</v>
      </c>
      <c r="AW208" s="12" t="s">
        <v>33</v>
      </c>
      <c r="AX208" s="12" t="s">
        <v>78</v>
      </c>
      <c r="AY208" s="260" t="s">
        <v>140</v>
      </c>
    </row>
    <row r="209" s="12" customFormat="1">
      <c r="B209" s="250"/>
      <c r="C209" s="251"/>
      <c r="D209" s="241" t="s">
        <v>156</v>
      </c>
      <c r="E209" s="252" t="s">
        <v>1</v>
      </c>
      <c r="F209" s="253" t="s">
        <v>356</v>
      </c>
      <c r="G209" s="251"/>
      <c r="H209" s="254">
        <v>0.071999999999999995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AT209" s="260" t="s">
        <v>156</v>
      </c>
      <c r="AU209" s="260" t="s">
        <v>86</v>
      </c>
      <c r="AV209" s="12" t="s">
        <v>88</v>
      </c>
      <c r="AW209" s="12" t="s">
        <v>33</v>
      </c>
      <c r="AX209" s="12" t="s">
        <v>78</v>
      </c>
      <c r="AY209" s="260" t="s">
        <v>140</v>
      </c>
    </row>
    <row r="210" s="12" customFormat="1">
      <c r="B210" s="250"/>
      <c r="C210" s="251"/>
      <c r="D210" s="241" t="s">
        <v>156</v>
      </c>
      <c r="E210" s="252" t="s">
        <v>1</v>
      </c>
      <c r="F210" s="253" t="s">
        <v>357</v>
      </c>
      <c r="G210" s="251"/>
      <c r="H210" s="254">
        <v>0.16800000000000001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156</v>
      </c>
      <c r="AU210" s="260" t="s">
        <v>86</v>
      </c>
      <c r="AV210" s="12" t="s">
        <v>88</v>
      </c>
      <c r="AW210" s="12" t="s">
        <v>33</v>
      </c>
      <c r="AX210" s="12" t="s">
        <v>78</v>
      </c>
      <c r="AY210" s="260" t="s">
        <v>140</v>
      </c>
    </row>
    <row r="211" s="12" customFormat="1">
      <c r="B211" s="250"/>
      <c r="C211" s="251"/>
      <c r="D211" s="241" t="s">
        <v>156</v>
      </c>
      <c r="E211" s="252" t="s">
        <v>1</v>
      </c>
      <c r="F211" s="253" t="s">
        <v>358</v>
      </c>
      <c r="G211" s="251"/>
      <c r="H211" s="254">
        <v>0.36199999999999999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AT211" s="260" t="s">
        <v>156</v>
      </c>
      <c r="AU211" s="260" t="s">
        <v>86</v>
      </c>
      <c r="AV211" s="12" t="s">
        <v>88</v>
      </c>
      <c r="AW211" s="12" t="s">
        <v>33</v>
      </c>
      <c r="AX211" s="12" t="s">
        <v>78</v>
      </c>
      <c r="AY211" s="260" t="s">
        <v>140</v>
      </c>
    </row>
    <row r="212" s="12" customFormat="1">
      <c r="B212" s="250"/>
      <c r="C212" s="251"/>
      <c r="D212" s="241" t="s">
        <v>156</v>
      </c>
      <c r="E212" s="252" t="s">
        <v>1</v>
      </c>
      <c r="F212" s="253" t="s">
        <v>359</v>
      </c>
      <c r="G212" s="251"/>
      <c r="H212" s="254">
        <v>0.080000000000000002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AT212" s="260" t="s">
        <v>156</v>
      </c>
      <c r="AU212" s="260" t="s">
        <v>86</v>
      </c>
      <c r="AV212" s="12" t="s">
        <v>88</v>
      </c>
      <c r="AW212" s="12" t="s">
        <v>33</v>
      </c>
      <c r="AX212" s="12" t="s">
        <v>78</v>
      </c>
      <c r="AY212" s="260" t="s">
        <v>140</v>
      </c>
    </row>
    <row r="213" s="13" customFormat="1">
      <c r="B213" s="261"/>
      <c r="C213" s="262"/>
      <c r="D213" s="241" t="s">
        <v>156</v>
      </c>
      <c r="E213" s="263" t="s">
        <v>1</v>
      </c>
      <c r="F213" s="264" t="s">
        <v>194</v>
      </c>
      <c r="G213" s="262"/>
      <c r="H213" s="265">
        <v>1.6950000000000001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AT213" s="271" t="s">
        <v>156</v>
      </c>
      <c r="AU213" s="271" t="s">
        <v>86</v>
      </c>
      <c r="AV213" s="13" t="s">
        <v>146</v>
      </c>
      <c r="AW213" s="13" t="s">
        <v>33</v>
      </c>
      <c r="AX213" s="13" t="s">
        <v>86</v>
      </c>
      <c r="AY213" s="271" t="s">
        <v>140</v>
      </c>
    </row>
    <row r="214" s="1" customFormat="1" ht="16.5" customHeight="1">
      <c r="B214" s="37"/>
      <c r="C214" s="226" t="s">
        <v>360</v>
      </c>
      <c r="D214" s="226" t="s">
        <v>141</v>
      </c>
      <c r="E214" s="227" t="s">
        <v>361</v>
      </c>
      <c r="F214" s="228" t="s">
        <v>362</v>
      </c>
      <c r="G214" s="229" t="s">
        <v>144</v>
      </c>
      <c r="H214" s="230">
        <v>19.382999999999999</v>
      </c>
      <c r="I214" s="231"/>
      <c r="J214" s="232">
        <f>ROUND(I214*H214,2)</f>
        <v>0</v>
      </c>
      <c r="K214" s="228" t="s">
        <v>145</v>
      </c>
      <c r="L214" s="42"/>
      <c r="M214" s="233" t="s">
        <v>1</v>
      </c>
      <c r="N214" s="234" t="s">
        <v>43</v>
      </c>
      <c r="O214" s="85"/>
      <c r="P214" s="235">
        <f>O214*H214</f>
        <v>0</v>
      </c>
      <c r="Q214" s="235">
        <v>0.0051900000000000002</v>
      </c>
      <c r="R214" s="235">
        <f>Q214*H214</f>
        <v>0.10059777</v>
      </c>
      <c r="S214" s="235">
        <v>0</v>
      </c>
      <c r="T214" s="236">
        <f>S214*H214</f>
        <v>0</v>
      </c>
      <c r="AR214" s="237" t="s">
        <v>146</v>
      </c>
      <c r="AT214" s="237" t="s">
        <v>141</v>
      </c>
      <c r="AU214" s="237" t="s">
        <v>86</v>
      </c>
      <c r="AY214" s="16" t="s">
        <v>140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6" t="s">
        <v>86</v>
      </c>
      <c r="BK214" s="238">
        <f>ROUND(I214*H214,2)</f>
        <v>0</v>
      </c>
      <c r="BL214" s="16" t="s">
        <v>146</v>
      </c>
      <c r="BM214" s="237" t="s">
        <v>363</v>
      </c>
    </row>
    <row r="215" s="12" customFormat="1">
      <c r="B215" s="250"/>
      <c r="C215" s="251"/>
      <c r="D215" s="241" t="s">
        <v>156</v>
      </c>
      <c r="E215" s="252" t="s">
        <v>1</v>
      </c>
      <c r="F215" s="253" t="s">
        <v>364</v>
      </c>
      <c r="G215" s="251"/>
      <c r="H215" s="254">
        <v>3.4449999999999998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156</v>
      </c>
      <c r="AU215" s="260" t="s">
        <v>86</v>
      </c>
      <c r="AV215" s="12" t="s">
        <v>88</v>
      </c>
      <c r="AW215" s="12" t="s">
        <v>33</v>
      </c>
      <c r="AX215" s="12" t="s">
        <v>78</v>
      </c>
      <c r="AY215" s="260" t="s">
        <v>140</v>
      </c>
    </row>
    <row r="216" s="12" customFormat="1">
      <c r="B216" s="250"/>
      <c r="C216" s="251"/>
      <c r="D216" s="241" t="s">
        <v>156</v>
      </c>
      <c r="E216" s="252" t="s">
        <v>1</v>
      </c>
      <c r="F216" s="253" t="s">
        <v>365</v>
      </c>
      <c r="G216" s="251"/>
      <c r="H216" s="254">
        <v>4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AT216" s="260" t="s">
        <v>156</v>
      </c>
      <c r="AU216" s="260" t="s">
        <v>86</v>
      </c>
      <c r="AV216" s="12" t="s">
        <v>88</v>
      </c>
      <c r="AW216" s="12" t="s">
        <v>33</v>
      </c>
      <c r="AX216" s="12" t="s">
        <v>78</v>
      </c>
      <c r="AY216" s="260" t="s">
        <v>140</v>
      </c>
    </row>
    <row r="217" s="12" customFormat="1">
      <c r="B217" s="250"/>
      <c r="C217" s="251"/>
      <c r="D217" s="241" t="s">
        <v>156</v>
      </c>
      <c r="E217" s="252" t="s">
        <v>1</v>
      </c>
      <c r="F217" s="253" t="s">
        <v>366</v>
      </c>
      <c r="G217" s="251"/>
      <c r="H217" s="254">
        <v>1.5249999999999999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AT217" s="260" t="s">
        <v>156</v>
      </c>
      <c r="AU217" s="260" t="s">
        <v>86</v>
      </c>
      <c r="AV217" s="12" t="s">
        <v>88</v>
      </c>
      <c r="AW217" s="12" t="s">
        <v>33</v>
      </c>
      <c r="AX217" s="12" t="s">
        <v>78</v>
      </c>
      <c r="AY217" s="260" t="s">
        <v>140</v>
      </c>
    </row>
    <row r="218" s="12" customFormat="1">
      <c r="B218" s="250"/>
      <c r="C218" s="251"/>
      <c r="D218" s="241" t="s">
        <v>156</v>
      </c>
      <c r="E218" s="252" t="s">
        <v>1</v>
      </c>
      <c r="F218" s="253" t="s">
        <v>367</v>
      </c>
      <c r="G218" s="251"/>
      <c r="H218" s="254">
        <v>0.375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AT218" s="260" t="s">
        <v>156</v>
      </c>
      <c r="AU218" s="260" t="s">
        <v>86</v>
      </c>
      <c r="AV218" s="12" t="s">
        <v>88</v>
      </c>
      <c r="AW218" s="12" t="s">
        <v>33</v>
      </c>
      <c r="AX218" s="12" t="s">
        <v>78</v>
      </c>
      <c r="AY218" s="260" t="s">
        <v>140</v>
      </c>
    </row>
    <row r="219" s="12" customFormat="1">
      <c r="B219" s="250"/>
      <c r="C219" s="251"/>
      <c r="D219" s="241" t="s">
        <v>156</v>
      </c>
      <c r="E219" s="252" t="s">
        <v>1</v>
      </c>
      <c r="F219" s="253" t="s">
        <v>368</v>
      </c>
      <c r="G219" s="251"/>
      <c r="H219" s="254">
        <v>1.1759999999999999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AT219" s="260" t="s">
        <v>156</v>
      </c>
      <c r="AU219" s="260" t="s">
        <v>86</v>
      </c>
      <c r="AV219" s="12" t="s">
        <v>88</v>
      </c>
      <c r="AW219" s="12" t="s">
        <v>33</v>
      </c>
      <c r="AX219" s="12" t="s">
        <v>78</v>
      </c>
      <c r="AY219" s="260" t="s">
        <v>140</v>
      </c>
    </row>
    <row r="220" s="12" customFormat="1">
      <c r="B220" s="250"/>
      <c r="C220" s="251"/>
      <c r="D220" s="241" t="s">
        <v>156</v>
      </c>
      <c r="E220" s="252" t="s">
        <v>1</v>
      </c>
      <c r="F220" s="253" t="s">
        <v>369</v>
      </c>
      <c r="G220" s="251"/>
      <c r="H220" s="254">
        <v>0.71499999999999997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AT220" s="260" t="s">
        <v>156</v>
      </c>
      <c r="AU220" s="260" t="s">
        <v>86</v>
      </c>
      <c r="AV220" s="12" t="s">
        <v>88</v>
      </c>
      <c r="AW220" s="12" t="s">
        <v>33</v>
      </c>
      <c r="AX220" s="12" t="s">
        <v>78</v>
      </c>
      <c r="AY220" s="260" t="s">
        <v>140</v>
      </c>
    </row>
    <row r="221" s="12" customFormat="1">
      <c r="B221" s="250"/>
      <c r="C221" s="251"/>
      <c r="D221" s="241" t="s">
        <v>156</v>
      </c>
      <c r="E221" s="252" t="s">
        <v>1</v>
      </c>
      <c r="F221" s="253" t="s">
        <v>370</v>
      </c>
      <c r="G221" s="251"/>
      <c r="H221" s="254">
        <v>0.34200000000000003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AT221" s="260" t="s">
        <v>156</v>
      </c>
      <c r="AU221" s="260" t="s">
        <v>86</v>
      </c>
      <c r="AV221" s="12" t="s">
        <v>88</v>
      </c>
      <c r="AW221" s="12" t="s">
        <v>33</v>
      </c>
      <c r="AX221" s="12" t="s">
        <v>78</v>
      </c>
      <c r="AY221" s="260" t="s">
        <v>140</v>
      </c>
    </row>
    <row r="222" s="12" customFormat="1">
      <c r="B222" s="250"/>
      <c r="C222" s="251"/>
      <c r="D222" s="241" t="s">
        <v>156</v>
      </c>
      <c r="E222" s="252" t="s">
        <v>1</v>
      </c>
      <c r="F222" s="253" t="s">
        <v>371</v>
      </c>
      <c r="G222" s="251"/>
      <c r="H222" s="254">
        <v>0.82799999999999996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AT222" s="260" t="s">
        <v>156</v>
      </c>
      <c r="AU222" s="260" t="s">
        <v>86</v>
      </c>
      <c r="AV222" s="12" t="s">
        <v>88</v>
      </c>
      <c r="AW222" s="12" t="s">
        <v>33</v>
      </c>
      <c r="AX222" s="12" t="s">
        <v>78</v>
      </c>
      <c r="AY222" s="260" t="s">
        <v>140</v>
      </c>
    </row>
    <row r="223" s="12" customFormat="1">
      <c r="B223" s="250"/>
      <c r="C223" s="251"/>
      <c r="D223" s="241" t="s">
        <v>156</v>
      </c>
      <c r="E223" s="252" t="s">
        <v>1</v>
      </c>
      <c r="F223" s="253" t="s">
        <v>372</v>
      </c>
      <c r="G223" s="251"/>
      <c r="H223" s="254">
        <v>1.9219999999999999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AT223" s="260" t="s">
        <v>156</v>
      </c>
      <c r="AU223" s="260" t="s">
        <v>86</v>
      </c>
      <c r="AV223" s="12" t="s">
        <v>88</v>
      </c>
      <c r="AW223" s="12" t="s">
        <v>33</v>
      </c>
      <c r="AX223" s="12" t="s">
        <v>78</v>
      </c>
      <c r="AY223" s="260" t="s">
        <v>140</v>
      </c>
    </row>
    <row r="224" s="12" customFormat="1">
      <c r="B224" s="250"/>
      <c r="C224" s="251"/>
      <c r="D224" s="241" t="s">
        <v>156</v>
      </c>
      <c r="E224" s="252" t="s">
        <v>1</v>
      </c>
      <c r="F224" s="253" t="s">
        <v>373</v>
      </c>
      <c r="G224" s="251"/>
      <c r="H224" s="254">
        <v>4.1399999999999997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AT224" s="260" t="s">
        <v>156</v>
      </c>
      <c r="AU224" s="260" t="s">
        <v>86</v>
      </c>
      <c r="AV224" s="12" t="s">
        <v>88</v>
      </c>
      <c r="AW224" s="12" t="s">
        <v>33</v>
      </c>
      <c r="AX224" s="12" t="s">
        <v>78</v>
      </c>
      <c r="AY224" s="260" t="s">
        <v>140</v>
      </c>
    </row>
    <row r="225" s="12" customFormat="1">
      <c r="B225" s="250"/>
      <c r="C225" s="251"/>
      <c r="D225" s="241" t="s">
        <v>156</v>
      </c>
      <c r="E225" s="252" t="s">
        <v>1</v>
      </c>
      <c r="F225" s="253" t="s">
        <v>374</v>
      </c>
      <c r="G225" s="251"/>
      <c r="H225" s="254">
        <v>0.91500000000000004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AT225" s="260" t="s">
        <v>156</v>
      </c>
      <c r="AU225" s="260" t="s">
        <v>86</v>
      </c>
      <c r="AV225" s="12" t="s">
        <v>88</v>
      </c>
      <c r="AW225" s="12" t="s">
        <v>33</v>
      </c>
      <c r="AX225" s="12" t="s">
        <v>78</v>
      </c>
      <c r="AY225" s="260" t="s">
        <v>140</v>
      </c>
    </row>
    <row r="226" s="13" customFormat="1">
      <c r="B226" s="261"/>
      <c r="C226" s="262"/>
      <c r="D226" s="241" t="s">
        <v>156</v>
      </c>
      <c r="E226" s="263" t="s">
        <v>1</v>
      </c>
      <c r="F226" s="264" t="s">
        <v>194</v>
      </c>
      <c r="G226" s="262"/>
      <c r="H226" s="265">
        <v>19.382999999999999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AT226" s="271" t="s">
        <v>156</v>
      </c>
      <c r="AU226" s="271" t="s">
        <v>86</v>
      </c>
      <c r="AV226" s="13" t="s">
        <v>146</v>
      </c>
      <c r="AW226" s="13" t="s">
        <v>33</v>
      </c>
      <c r="AX226" s="13" t="s">
        <v>86</v>
      </c>
      <c r="AY226" s="271" t="s">
        <v>140</v>
      </c>
    </row>
    <row r="227" s="1" customFormat="1" ht="16.5" customHeight="1">
      <c r="B227" s="37"/>
      <c r="C227" s="226" t="s">
        <v>375</v>
      </c>
      <c r="D227" s="226" t="s">
        <v>141</v>
      </c>
      <c r="E227" s="227" t="s">
        <v>376</v>
      </c>
      <c r="F227" s="228" t="s">
        <v>377</v>
      </c>
      <c r="G227" s="229" t="s">
        <v>144</v>
      </c>
      <c r="H227" s="230">
        <v>19.382999999999999</v>
      </c>
      <c r="I227" s="231"/>
      <c r="J227" s="232">
        <f>ROUND(I227*H227,2)</f>
        <v>0</v>
      </c>
      <c r="K227" s="228" t="s">
        <v>145</v>
      </c>
      <c r="L227" s="42"/>
      <c r="M227" s="233" t="s">
        <v>1</v>
      </c>
      <c r="N227" s="234" t="s">
        <v>43</v>
      </c>
      <c r="O227" s="85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AR227" s="237" t="s">
        <v>146</v>
      </c>
      <c r="AT227" s="237" t="s">
        <v>141</v>
      </c>
      <c r="AU227" s="237" t="s">
        <v>86</v>
      </c>
      <c r="AY227" s="16" t="s">
        <v>140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6" t="s">
        <v>86</v>
      </c>
      <c r="BK227" s="238">
        <f>ROUND(I227*H227,2)</f>
        <v>0</v>
      </c>
      <c r="BL227" s="16" t="s">
        <v>146</v>
      </c>
      <c r="BM227" s="237" t="s">
        <v>378</v>
      </c>
    </row>
    <row r="228" s="1" customFormat="1" ht="16.5" customHeight="1">
      <c r="B228" s="37"/>
      <c r="C228" s="226" t="s">
        <v>379</v>
      </c>
      <c r="D228" s="226" t="s">
        <v>141</v>
      </c>
      <c r="E228" s="227" t="s">
        <v>380</v>
      </c>
      <c r="F228" s="228" t="s">
        <v>381</v>
      </c>
      <c r="G228" s="229" t="s">
        <v>200</v>
      </c>
      <c r="H228" s="230">
        <v>0.085000000000000006</v>
      </c>
      <c r="I228" s="231"/>
      <c r="J228" s="232">
        <f>ROUND(I228*H228,2)</f>
        <v>0</v>
      </c>
      <c r="K228" s="228" t="s">
        <v>145</v>
      </c>
      <c r="L228" s="42"/>
      <c r="M228" s="233" t="s">
        <v>1</v>
      </c>
      <c r="N228" s="234" t="s">
        <v>43</v>
      </c>
      <c r="O228" s="85"/>
      <c r="P228" s="235">
        <f>O228*H228</f>
        <v>0</v>
      </c>
      <c r="Q228" s="235">
        <v>1.0515600000000001</v>
      </c>
      <c r="R228" s="235">
        <f>Q228*H228</f>
        <v>0.089382600000000006</v>
      </c>
      <c r="S228" s="235">
        <v>0</v>
      </c>
      <c r="T228" s="236">
        <f>S228*H228</f>
        <v>0</v>
      </c>
      <c r="AR228" s="237" t="s">
        <v>146</v>
      </c>
      <c r="AT228" s="237" t="s">
        <v>141</v>
      </c>
      <c r="AU228" s="237" t="s">
        <v>86</v>
      </c>
      <c r="AY228" s="16" t="s">
        <v>140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6" t="s">
        <v>86</v>
      </c>
      <c r="BK228" s="238">
        <f>ROUND(I228*H228,2)</f>
        <v>0</v>
      </c>
      <c r="BL228" s="16" t="s">
        <v>146</v>
      </c>
      <c r="BM228" s="237" t="s">
        <v>382</v>
      </c>
    </row>
    <row r="229" s="12" customFormat="1">
      <c r="B229" s="250"/>
      <c r="C229" s="251"/>
      <c r="D229" s="241" t="s">
        <v>156</v>
      </c>
      <c r="E229" s="252" t="s">
        <v>1</v>
      </c>
      <c r="F229" s="253" t="s">
        <v>383</v>
      </c>
      <c r="G229" s="251"/>
      <c r="H229" s="254">
        <v>0.085000000000000006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AT229" s="260" t="s">
        <v>156</v>
      </c>
      <c r="AU229" s="260" t="s">
        <v>86</v>
      </c>
      <c r="AV229" s="12" t="s">
        <v>88</v>
      </c>
      <c r="AW229" s="12" t="s">
        <v>33</v>
      </c>
      <c r="AX229" s="12" t="s">
        <v>86</v>
      </c>
      <c r="AY229" s="260" t="s">
        <v>140</v>
      </c>
    </row>
    <row r="230" s="10" customFormat="1" ht="25.92" customHeight="1">
      <c r="B230" s="212"/>
      <c r="C230" s="213"/>
      <c r="D230" s="214" t="s">
        <v>77</v>
      </c>
      <c r="E230" s="215" t="s">
        <v>166</v>
      </c>
      <c r="F230" s="215" t="s">
        <v>384</v>
      </c>
      <c r="G230" s="213"/>
      <c r="H230" s="213"/>
      <c r="I230" s="216"/>
      <c r="J230" s="217">
        <f>BK230</f>
        <v>0</v>
      </c>
      <c r="K230" s="213"/>
      <c r="L230" s="218"/>
      <c r="M230" s="219"/>
      <c r="N230" s="220"/>
      <c r="O230" s="220"/>
      <c r="P230" s="221">
        <f>SUM(P231:P251)</f>
        <v>0</v>
      </c>
      <c r="Q230" s="220"/>
      <c r="R230" s="221">
        <f>SUM(R231:R251)</f>
        <v>5.7620493599999998</v>
      </c>
      <c r="S230" s="220"/>
      <c r="T230" s="222">
        <f>SUM(T231:T251)</f>
        <v>0</v>
      </c>
      <c r="AR230" s="223" t="s">
        <v>86</v>
      </c>
      <c r="AT230" s="224" t="s">
        <v>77</v>
      </c>
      <c r="AU230" s="224" t="s">
        <v>78</v>
      </c>
      <c r="AY230" s="223" t="s">
        <v>140</v>
      </c>
      <c r="BK230" s="225">
        <f>SUM(BK231:BK251)</f>
        <v>0</v>
      </c>
    </row>
    <row r="231" s="1" customFormat="1" ht="24" customHeight="1">
      <c r="B231" s="37"/>
      <c r="C231" s="226" t="s">
        <v>385</v>
      </c>
      <c r="D231" s="226" t="s">
        <v>141</v>
      </c>
      <c r="E231" s="227" t="s">
        <v>386</v>
      </c>
      <c r="F231" s="228" t="s">
        <v>387</v>
      </c>
      <c r="G231" s="229" t="s">
        <v>144</v>
      </c>
      <c r="H231" s="230">
        <v>109.494</v>
      </c>
      <c r="I231" s="231"/>
      <c r="J231" s="232">
        <f>ROUND(I231*H231,2)</f>
        <v>0</v>
      </c>
      <c r="K231" s="228" t="s">
        <v>145</v>
      </c>
      <c r="L231" s="42"/>
      <c r="M231" s="233" t="s">
        <v>1</v>
      </c>
      <c r="N231" s="234" t="s">
        <v>43</v>
      </c>
      <c r="O231" s="85"/>
      <c r="P231" s="235">
        <f>O231*H231</f>
        <v>0</v>
      </c>
      <c r="Q231" s="235">
        <v>0.017330000000000002</v>
      </c>
      <c r="R231" s="235">
        <f>Q231*H231</f>
        <v>1.8975310200000002</v>
      </c>
      <c r="S231" s="235">
        <v>0</v>
      </c>
      <c r="T231" s="236">
        <f>S231*H231</f>
        <v>0</v>
      </c>
      <c r="AR231" s="237" t="s">
        <v>146</v>
      </c>
      <c r="AT231" s="237" t="s">
        <v>141</v>
      </c>
      <c r="AU231" s="237" t="s">
        <v>86</v>
      </c>
      <c r="AY231" s="16" t="s">
        <v>140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6" t="s">
        <v>86</v>
      </c>
      <c r="BK231" s="238">
        <f>ROUND(I231*H231,2)</f>
        <v>0</v>
      </c>
      <c r="BL231" s="16" t="s">
        <v>146</v>
      </c>
      <c r="BM231" s="237" t="s">
        <v>388</v>
      </c>
    </row>
    <row r="232" s="11" customFormat="1">
      <c r="B232" s="239"/>
      <c r="C232" s="240"/>
      <c r="D232" s="241" t="s">
        <v>156</v>
      </c>
      <c r="E232" s="242" t="s">
        <v>1</v>
      </c>
      <c r="F232" s="243" t="s">
        <v>389</v>
      </c>
      <c r="G232" s="240"/>
      <c r="H232" s="242" t="s">
        <v>1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AT232" s="249" t="s">
        <v>156</v>
      </c>
      <c r="AU232" s="249" t="s">
        <v>86</v>
      </c>
      <c r="AV232" s="11" t="s">
        <v>86</v>
      </c>
      <c r="AW232" s="11" t="s">
        <v>33</v>
      </c>
      <c r="AX232" s="11" t="s">
        <v>78</v>
      </c>
      <c r="AY232" s="249" t="s">
        <v>140</v>
      </c>
    </row>
    <row r="233" s="12" customFormat="1">
      <c r="B233" s="250"/>
      <c r="C233" s="251"/>
      <c r="D233" s="241" t="s">
        <v>156</v>
      </c>
      <c r="E233" s="252" t="s">
        <v>1</v>
      </c>
      <c r="F233" s="253" t="s">
        <v>390</v>
      </c>
      <c r="G233" s="251"/>
      <c r="H233" s="254">
        <v>81.439999999999998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AT233" s="260" t="s">
        <v>156</v>
      </c>
      <c r="AU233" s="260" t="s">
        <v>86</v>
      </c>
      <c r="AV233" s="12" t="s">
        <v>88</v>
      </c>
      <c r="AW233" s="12" t="s">
        <v>33</v>
      </c>
      <c r="AX233" s="12" t="s">
        <v>78</v>
      </c>
      <c r="AY233" s="260" t="s">
        <v>140</v>
      </c>
    </row>
    <row r="234" s="12" customFormat="1">
      <c r="B234" s="250"/>
      <c r="C234" s="251"/>
      <c r="D234" s="241" t="s">
        <v>156</v>
      </c>
      <c r="E234" s="252" t="s">
        <v>1</v>
      </c>
      <c r="F234" s="253" t="s">
        <v>391</v>
      </c>
      <c r="G234" s="251"/>
      <c r="H234" s="254">
        <v>-1.5760000000000001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156</v>
      </c>
      <c r="AU234" s="260" t="s">
        <v>86</v>
      </c>
      <c r="AV234" s="12" t="s">
        <v>88</v>
      </c>
      <c r="AW234" s="12" t="s">
        <v>33</v>
      </c>
      <c r="AX234" s="12" t="s">
        <v>78</v>
      </c>
      <c r="AY234" s="260" t="s">
        <v>140</v>
      </c>
    </row>
    <row r="235" s="12" customFormat="1">
      <c r="B235" s="250"/>
      <c r="C235" s="251"/>
      <c r="D235" s="241" t="s">
        <v>156</v>
      </c>
      <c r="E235" s="252" t="s">
        <v>1</v>
      </c>
      <c r="F235" s="253" t="s">
        <v>392</v>
      </c>
      <c r="G235" s="251"/>
      <c r="H235" s="254">
        <v>-1.675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AT235" s="260" t="s">
        <v>156</v>
      </c>
      <c r="AU235" s="260" t="s">
        <v>86</v>
      </c>
      <c r="AV235" s="12" t="s">
        <v>88</v>
      </c>
      <c r="AW235" s="12" t="s">
        <v>33</v>
      </c>
      <c r="AX235" s="12" t="s">
        <v>78</v>
      </c>
      <c r="AY235" s="260" t="s">
        <v>140</v>
      </c>
    </row>
    <row r="236" s="12" customFormat="1">
      <c r="B236" s="250"/>
      <c r="C236" s="251"/>
      <c r="D236" s="241" t="s">
        <v>156</v>
      </c>
      <c r="E236" s="252" t="s">
        <v>1</v>
      </c>
      <c r="F236" s="253" t="s">
        <v>393</v>
      </c>
      <c r="G236" s="251"/>
      <c r="H236" s="254">
        <v>17.372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AT236" s="260" t="s">
        <v>156</v>
      </c>
      <c r="AU236" s="260" t="s">
        <v>86</v>
      </c>
      <c r="AV236" s="12" t="s">
        <v>88</v>
      </c>
      <c r="AW236" s="12" t="s">
        <v>33</v>
      </c>
      <c r="AX236" s="12" t="s">
        <v>78</v>
      </c>
      <c r="AY236" s="260" t="s">
        <v>140</v>
      </c>
    </row>
    <row r="237" s="12" customFormat="1">
      <c r="B237" s="250"/>
      <c r="C237" s="251"/>
      <c r="D237" s="241" t="s">
        <v>156</v>
      </c>
      <c r="E237" s="252" t="s">
        <v>1</v>
      </c>
      <c r="F237" s="253" t="s">
        <v>394</v>
      </c>
      <c r="G237" s="251"/>
      <c r="H237" s="254">
        <v>15.374000000000001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AT237" s="260" t="s">
        <v>156</v>
      </c>
      <c r="AU237" s="260" t="s">
        <v>86</v>
      </c>
      <c r="AV237" s="12" t="s">
        <v>88</v>
      </c>
      <c r="AW237" s="12" t="s">
        <v>33</v>
      </c>
      <c r="AX237" s="12" t="s">
        <v>78</v>
      </c>
      <c r="AY237" s="260" t="s">
        <v>140</v>
      </c>
    </row>
    <row r="238" s="12" customFormat="1">
      <c r="B238" s="250"/>
      <c r="C238" s="251"/>
      <c r="D238" s="241" t="s">
        <v>156</v>
      </c>
      <c r="E238" s="252" t="s">
        <v>1</v>
      </c>
      <c r="F238" s="253" t="s">
        <v>306</v>
      </c>
      <c r="G238" s="251"/>
      <c r="H238" s="254">
        <v>-10.800000000000001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AT238" s="260" t="s">
        <v>156</v>
      </c>
      <c r="AU238" s="260" t="s">
        <v>86</v>
      </c>
      <c r="AV238" s="12" t="s">
        <v>88</v>
      </c>
      <c r="AW238" s="12" t="s">
        <v>33</v>
      </c>
      <c r="AX238" s="12" t="s">
        <v>78</v>
      </c>
      <c r="AY238" s="260" t="s">
        <v>140</v>
      </c>
    </row>
    <row r="239" s="12" customFormat="1">
      <c r="B239" s="250"/>
      <c r="C239" s="251"/>
      <c r="D239" s="241" t="s">
        <v>156</v>
      </c>
      <c r="E239" s="252" t="s">
        <v>1</v>
      </c>
      <c r="F239" s="253" t="s">
        <v>307</v>
      </c>
      <c r="G239" s="251"/>
      <c r="H239" s="254">
        <v>-2.2050000000000001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AT239" s="260" t="s">
        <v>156</v>
      </c>
      <c r="AU239" s="260" t="s">
        <v>86</v>
      </c>
      <c r="AV239" s="12" t="s">
        <v>88</v>
      </c>
      <c r="AW239" s="12" t="s">
        <v>33</v>
      </c>
      <c r="AX239" s="12" t="s">
        <v>78</v>
      </c>
      <c r="AY239" s="260" t="s">
        <v>140</v>
      </c>
    </row>
    <row r="240" s="12" customFormat="1">
      <c r="B240" s="250"/>
      <c r="C240" s="251"/>
      <c r="D240" s="241" t="s">
        <v>156</v>
      </c>
      <c r="E240" s="252" t="s">
        <v>1</v>
      </c>
      <c r="F240" s="253" t="s">
        <v>395</v>
      </c>
      <c r="G240" s="251"/>
      <c r="H240" s="254">
        <v>6.1349999999999998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AT240" s="260" t="s">
        <v>156</v>
      </c>
      <c r="AU240" s="260" t="s">
        <v>86</v>
      </c>
      <c r="AV240" s="12" t="s">
        <v>88</v>
      </c>
      <c r="AW240" s="12" t="s">
        <v>33</v>
      </c>
      <c r="AX240" s="12" t="s">
        <v>78</v>
      </c>
      <c r="AY240" s="260" t="s">
        <v>140</v>
      </c>
    </row>
    <row r="241" s="12" customFormat="1">
      <c r="B241" s="250"/>
      <c r="C241" s="251"/>
      <c r="D241" s="241" t="s">
        <v>156</v>
      </c>
      <c r="E241" s="252" t="s">
        <v>1</v>
      </c>
      <c r="F241" s="253" t="s">
        <v>396</v>
      </c>
      <c r="G241" s="251"/>
      <c r="H241" s="254">
        <v>5.4290000000000003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AT241" s="260" t="s">
        <v>156</v>
      </c>
      <c r="AU241" s="260" t="s">
        <v>86</v>
      </c>
      <c r="AV241" s="12" t="s">
        <v>88</v>
      </c>
      <c r="AW241" s="12" t="s">
        <v>33</v>
      </c>
      <c r="AX241" s="12" t="s">
        <v>78</v>
      </c>
      <c r="AY241" s="260" t="s">
        <v>140</v>
      </c>
    </row>
    <row r="242" s="13" customFormat="1">
      <c r="B242" s="261"/>
      <c r="C242" s="262"/>
      <c r="D242" s="241" t="s">
        <v>156</v>
      </c>
      <c r="E242" s="263" t="s">
        <v>221</v>
      </c>
      <c r="F242" s="264" t="s">
        <v>194</v>
      </c>
      <c r="G242" s="262"/>
      <c r="H242" s="265">
        <v>109.494</v>
      </c>
      <c r="I242" s="266"/>
      <c r="J242" s="262"/>
      <c r="K242" s="262"/>
      <c r="L242" s="267"/>
      <c r="M242" s="268"/>
      <c r="N242" s="269"/>
      <c r="O242" s="269"/>
      <c r="P242" s="269"/>
      <c r="Q242" s="269"/>
      <c r="R242" s="269"/>
      <c r="S242" s="269"/>
      <c r="T242" s="270"/>
      <c r="AT242" s="271" t="s">
        <v>156</v>
      </c>
      <c r="AU242" s="271" t="s">
        <v>86</v>
      </c>
      <c r="AV242" s="13" t="s">
        <v>146</v>
      </c>
      <c r="AW242" s="13" t="s">
        <v>33</v>
      </c>
      <c r="AX242" s="13" t="s">
        <v>86</v>
      </c>
      <c r="AY242" s="271" t="s">
        <v>140</v>
      </c>
    </row>
    <row r="243" s="1" customFormat="1" ht="16.5" customHeight="1">
      <c r="B243" s="37"/>
      <c r="C243" s="226" t="s">
        <v>397</v>
      </c>
      <c r="D243" s="226" t="s">
        <v>141</v>
      </c>
      <c r="E243" s="227" t="s">
        <v>398</v>
      </c>
      <c r="F243" s="228" t="s">
        <v>399</v>
      </c>
      <c r="G243" s="229" t="s">
        <v>144</v>
      </c>
      <c r="H243" s="230">
        <v>46.368000000000002</v>
      </c>
      <c r="I243" s="231"/>
      <c r="J243" s="232">
        <f>ROUND(I243*H243,2)</f>
        <v>0</v>
      </c>
      <c r="K243" s="228" t="s">
        <v>145</v>
      </c>
      <c r="L243" s="42"/>
      <c r="M243" s="233" t="s">
        <v>1</v>
      </c>
      <c r="N243" s="234" t="s">
        <v>43</v>
      </c>
      <c r="O243" s="85"/>
      <c r="P243" s="235">
        <f>O243*H243</f>
        <v>0</v>
      </c>
      <c r="Q243" s="235">
        <v>0.00012999999999999999</v>
      </c>
      <c r="R243" s="235">
        <f>Q243*H243</f>
        <v>0.0060278399999999996</v>
      </c>
      <c r="S243" s="235">
        <v>0</v>
      </c>
      <c r="T243" s="236">
        <f>S243*H243</f>
        <v>0</v>
      </c>
      <c r="AR243" s="237" t="s">
        <v>146</v>
      </c>
      <c r="AT243" s="237" t="s">
        <v>141</v>
      </c>
      <c r="AU243" s="237" t="s">
        <v>86</v>
      </c>
      <c r="AY243" s="16" t="s">
        <v>140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6" t="s">
        <v>86</v>
      </c>
      <c r="BK243" s="238">
        <f>ROUND(I243*H243,2)</f>
        <v>0</v>
      </c>
      <c r="BL243" s="16" t="s">
        <v>146</v>
      </c>
      <c r="BM243" s="237" t="s">
        <v>400</v>
      </c>
    </row>
    <row r="244" s="12" customFormat="1">
      <c r="B244" s="250"/>
      <c r="C244" s="251"/>
      <c r="D244" s="241" t="s">
        <v>156</v>
      </c>
      <c r="E244" s="252" t="s">
        <v>1</v>
      </c>
      <c r="F244" s="253" t="s">
        <v>401</v>
      </c>
      <c r="G244" s="251"/>
      <c r="H244" s="254">
        <v>46.368000000000002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AT244" s="260" t="s">
        <v>156</v>
      </c>
      <c r="AU244" s="260" t="s">
        <v>86</v>
      </c>
      <c r="AV244" s="12" t="s">
        <v>88</v>
      </c>
      <c r="AW244" s="12" t="s">
        <v>33</v>
      </c>
      <c r="AX244" s="12" t="s">
        <v>86</v>
      </c>
      <c r="AY244" s="260" t="s">
        <v>140</v>
      </c>
    </row>
    <row r="245" s="1" customFormat="1" ht="16.5" customHeight="1">
      <c r="B245" s="37"/>
      <c r="C245" s="226" t="s">
        <v>402</v>
      </c>
      <c r="D245" s="226" t="s">
        <v>141</v>
      </c>
      <c r="E245" s="227" t="s">
        <v>403</v>
      </c>
      <c r="F245" s="228" t="s">
        <v>404</v>
      </c>
      <c r="G245" s="229" t="s">
        <v>154</v>
      </c>
      <c r="H245" s="230">
        <v>2.3180000000000001</v>
      </c>
      <c r="I245" s="231"/>
      <c r="J245" s="232">
        <f>ROUND(I245*H245,2)</f>
        <v>0</v>
      </c>
      <c r="K245" s="228" t="s">
        <v>145</v>
      </c>
      <c r="L245" s="42"/>
      <c r="M245" s="233" t="s">
        <v>1</v>
      </c>
      <c r="N245" s="234" t="s">
        <v>43</v>
      </c>
      <c r="O245" s="85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AR245" s="237" t="s">
        <v>146</v>
      </c>
      <c r="AT245" s="237" t="s">
        <v>141</v>
      </c>
      <c r="AU245" s="237" t="s">
        <v>86</v>
      </c>
      <c r="AY245" s="16" t="s">
        <v>140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6" t="s">
        <v>86</v>
      </c>
      <c r="BK245" s="238">
        <f>ROUND(I245*H245,2)</f>
        <v>0</v>
      </c>
      <c r="BL245" s="16" t="s">
        <v>146</v>
      </c>
      <c r="BM245" s="237" t="s">
        <v>405</v>
      </c>
    </row>
    <row r="246" s="12" customFormat="1">
      <c r="B246" s="250"/>
      <c r="C246" s="251"/>
      <c r="D246" s="241" t="s">
        <v>156</v>
      </c>
      <c r="E246" s="252" t="s">
        <v>1</v>
      </c>
      <c r="F246" s="253" t="s">
        <v>406</v>
      </c>
      <c r="G246" s="251"/>
      <c r="H246" s="254">
        <v>2.3180000000000001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AT246" s="260" t="s">
        <v>156</v>
      </c>
      <c r="AU246" s="260" t="s">
        <v>86</v>
      </c>
      <c r="AV246" s="12" t="s">
        <v>88</v>
      </c>
      <c r="AW246" s="12" t="s">
        <v>33</v>
      </c>
      <c r="AX246" s="12" t="s">
        <v>86</v>
      </c>
      <c r="AY246" s="260" t="s">
        <v>140</v>
      </c>
    </row>
    <row r="247" s="1" customFormat="1" ht="16.5" customHeight="1">
      <c r="B247" s="37"/>
      <c r="C247" s="226" t="s">
        <v>407</v>
      </c>
      <c r="D247" s="226" t="s">
        <v>141</v>
      </c>
      <c r="E247" s="227" t="s">
        <v>408</v>
      </c>
      <c r="F247" s="228" t="s">
        <v>409</v>
      </c>
      <c r="G247" s="229" t="s">
        <v>154</v>
      </c>
      <c r="H247" s="230">
        <v>13.91</v>
      </c>
      <c r="I247" s="231"/>
      <c r="J247" s="232">
        <f>ROUND(I247*H247,2)</f>
        <v>0</v>
      </c>
      <c r="K247" s="228" t="s">
        <v>145</v>
      </c>
      <c r="L247" s="42"/>
      <c r="M247" s="233" t="s">
        <v>1</v>
      </c>
      <c r="N247" s="234" t="s">
        <v>43</v>
      </c>
      <c r="O247" s="85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AR247" s="237" t="s">
        <v>146</v>
      </c>
      <c r="AT247" s="237" t="s">
        <v>141</v>
      </c>
      <c r="AU247" s="237" t="s">
        <v>86</v>
      </c>
      <c r="AY247" s="16" t="s">
        <v>140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6" t="s">
        <v>86</v>
      </c>
      <c r="BK247" s="238">
        <f>ROUND(I247*H247,2)</f>
        <v>0</v>
      </c>
      <c r="BL247" s="16" t="s">
        <v>146</v>
      </c>
      <c r="BM247" s="237" t="s">
        <v>410</v>
      </c>
    </row>
    <row r="248" s="12" customFormat="1">
      <c r="B248" s="250"/>
      <c r="C248" s="251"/>
      <c r="D248" s="241" t="s">
        <v>156</v>
      </c>
      <c r="E248" s="252" t="s">
        <v>1</v>
      </c>
      <c r="F248" s="253" t="s">
        <v>411</v>
      </c>
      <c r="G248" s="251"/>
      <c r="H248" s="254">
        <v>13.91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AT248" s="260" t="s">
        <v>156</v>
      </c>
      <c r="AU248" s="260" t="s">
        <v>86</v>
      </c>
      <c r="AV248" s="12" t="s">
        <v>88</v>
      </c>
      <c r="AW248" s="12" t="s">
        <v>33</v>
      </c>
      <c r="AX248" s="12" t="s">
        <v>86</v>
      </c>
      <c r="AY248" s="260" t="s">
        <v>140</v>
      </c>
    </row>
    <row r="249" s="1" customFormat="1" ht="16.5" customHeight="1">
      <c r="B249" s="37"/>
      <c r="C249" s="226" t="s">
        <v>412</v>
      </c>
      <c r="D249" s="226" t="s">
        <v>141</v>
      </c>
      <c r="E249" s="227" t="s">
        <v>413</v>
      </c>
      <c r="F249" s="228" t="s">
        <v>414</v>
      </c>
      <c r="G249" s="229" t="s">
        <v>144</v>
      </c>
      <c r="H249" s="230">
        <v>14.09</v>
      </c>
      <c r="I249" s="231"/>
      <c r="J249" s="232">
        <f>ROUND(I249*H249,2)</f>
        <v>0</v>
      </c>
      <c r="K249" s="228" t="s">
        <v>145</v>
      </c>
      <c r="L249" s="42"/>
      <c r="M249" s="233" t="s">
        <v>1</v>
      </c>
      <c r="N249" s="234" t="s">
        <v>43</v>
      </c>
      <c r="O249" s="85"/>
      <c r="P249" s="235">
        <f>O249*H249</f>
        <v>0</v>
      </c>
      <c r="Q249" s="235">
        <v>0.1837</v>
      </c>
      <c r="R249" s="235">
        <f>Q249*H249</f>
        <v>2.588333</v>
      </c>
      <c r="S249" s="235">
        <v>0</v>
      </c>
      <c r="T249" s="236">
        <f>S249*H249</f>
        <v>0</v>
      </c>
      <c r="AR249" s="237" t="s">
        <v>146</v>
      </c>
      <c r="AT249" s="237" t="s">
        <v>141</v>
      </c>
      <c r="AU249" s="237" t="s">
        <v>86</v>
      </c>
      <c r="AY249" s="16" t="s">
        <v>140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6" t="s">
        <v>86</v>
      </c>
      <c r="BK249" s="238">
        <f>ROUND(I249*H249,2)</f>
        <v>0</v>
      </c>
      <c r="BL249" s="16" t="s">
        <v>146</v>
      </c>
      <c r="BM249" s="237" t="s">
        <v>415</v>
      </c>
    </row>
    <row r="250" s="1" customFormat="1" ht="24" customHeight="1">
      <c r="B250" s="37"/>
      <c r="C250" s="226" t="s">
        <v>416</v>
      </c>
      <c r="D250" s="226" t="s">
        <v>141</v>
      </c>
      <c r="E250" s="227" t="s">
        <v>417</v>
      </c>
      <c r="F250" s="228" t="s">
        <v>418</v>
      </c>
      <c r="G250" s="229" t="s">
        <v>328</v>
      </c>
      <c r="H250" s="230">
        <v>9.8499999999999996</v>
      </c>
      <c r="I250" s="231"/>
      <c r="J250" s="232">
        <f>ROUND(I250*H250,2)</f>
        <v>0</v>
      </c>
      <c r="K250" s="228" t="s">
        <v>145</v>
      </c>
      <c r="L250" s="42"/>
      <c r="M250" s="233" t="s">
        <v>1</v>
      </c>
      <c r="N250" s="234" t="s">
        <v>43</v>
      </c>
      <c r="O250" s="85"/>
      <c r="P250" s="235">
        <f>O250*H250</f>
        <v>0</v>
      </c>
      <c r="Q250" s="235">
        <v>0.12895000000000001</v>
      </c>
      <c r="R250" s="235">
        <f>Q250*H250</f>
        <v>1.2701575000000001</v>
      </c>
      <c r="S250" s="235">
        <v>0</v>
      </c>
      <c r="T250" s="236">
        <f>S250*H250</f>
        <v>0</v>
      </c>
      <c r="AR250" s="237" t="s">
        <v>146</v>
      </c>
      <c r="AT250" s="237" t="s">
        <v>141</v>
      </c>
      <c r="AU250" s="237" t="s">
        <v>86</v>
      </c>
      <c r="AY250" s="16" t="s">
        <v>140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6" t="s">
        <v>86</v>
      </c>
      <c r="BK250" s="238">
        <f>ROUND(I250*H250,2)</f>
        <v>0</v>
      </c>
      <c r="BL250" s="16" t="s">
        <v>146</v>
      </c>
      <c r="BM250" s="237" t="s">
        <v>419</v>
      </c>
    </row>
    <row r="251" s="12" customFormat="1">
      <c r="B251" s="250"/>
      <c r="C251" s="251"/>
      <c r="D251" s="241" t="s">
        <v>156</v>
      </c>
      <c r="E251" s="252" t="s">
        <v>1</v>
      </c>
      <c r="F251" s="253" t="s">
        <v>420</v>
      </c>
      <c r="G251" s="251"/>
      <c r="H251" s="254">
        <v>9.8499999999999996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AT251" s="260" t="s">
        <v>156</v>
      </c>
      <c r="AU251" s="260" t="s">
        <v>86</v>
      </c>
      <c r="AV251" s="12" t="s">
        <v>88</v>
      </c>
      <c r="AW251" s="12" t="s">
        <v>33</v>
      </c>
      <c r="AX251" s="12" t="s">
        <v>86</v>
      </c>
      <c r="AY251" s="260" t="s">
        <v>140</v>
      </c>
    </row>
    <row r="252" s="10" customFormat="1" ht="25.92" customHeight="1">
      <c r="B252" s="212"/>
      <c r="C252" s="213"/>
      <c r="D252" s="214" t="s">
        <v>77</v>
      </c>
      <c r="E252" s="215" t="s">
        <v>177</v>
      </c>
      <c r="F252" s="215" t="s">
        <v>421</v>
      </c>
      <c r="G252" s="213"/>
      <c r="H252" s="213"/>
      <c r="I252" s="216"/>
      <c r="J252" s="217">
        <f>BK252</f>
        <v>0</v>
      </c>
      <c r="K252" s="213"/>
      <c r="L252" s="218"/>
      <c r="M252" s="219"/>
      <c r="N252" s="220"/>
      <c r="O252" s="220"/>
      <c r="P252" s="221">
        <f>SUM(P253:P257)</f>
        <v>0</v>
      </c>
      <c r="Q252" s="220"/>
      <c r="R252" s="221">
        <f>SUM(R253:R257)</f>
        <v>0.031600000000000003</v>
      </c>
      <c r="S252" s="220"/>
      <c r="T252" s="222">
        <f>SUM(T253:T257)</f>
        <v>0</v>
      </c>
      <c r="AR252" s="223" t="s">
        <v>86</v>
      </c>
      <c r="AT252" s="224" t="s">
        <v>77</v>
      </c>
      <c r="AU252" s="224" t="s">
        <v>78</v>
      </c>
      <c r="AY252" s="223" t="s">
        <v>140</v>
      </c>
      <c r="BK252" s="225">
        <f>SUM(BK253:BK257)</f>
        <v>0</v>
      </c>
    </row>
    <row r="253" s="1" customFormat="1" ht="24" customHeight="1">
      <c r="B253" s="37"/>
      <c r="C253" s="226" t="s">
        <v>422</v>
      </c>
      <c r="D253" s="226" t="s">
        <v>141</v>
      </c>
      <c r="E253" s="227" t="s">
        <v>423</v>
      </c>
      <c r="F253" s="228" t="s">
        <v>424</v>
      </c>
      <c r="G253" s="229" t="s">
        <v>328</v>
      </c>
      <c r="H253" s="230">
        <v>5.5</v>
      </c>
      <c r="I253" s="231"/>
      <c r="J253" s="232">
        <f>ROUND(I253*H253,2)</f>
        <v>0</v>
      </c>
      <c r="K253" s="228" t="s">
        <v>145</v>
      </c>
      <c r="L253" s="42"/>
      <c r="M253" s="233" t="s">
        <v>1</v>
      </c>
      <c r="N253" s="234" t="s">
        <v>43</v>
      </c>
      <c r="O253" s="85"/>
      <c r="P253" s="235">
        <f>O253*H253</f>
        <v>0</v>
      </c>
      <c r="Q253" s="235">
        <v>0.0041000000000000003</v>
      </c>
      <c r="R253" s="235">
        <f>Q253*H253</f>
        <v>0.022550000000000001</v>
      </c>
      <c r="S253" s="235">
        <v>0</v>
      </c>
      <c r="T253" s="236">
        <f>S253*H253</f>
        <v>0</v>
      </c>
      <c r="AR253" s="237" t="s">
        <v>146</v>
      </c>
      <c r="AT253" s="237" t="s">
        <v>141</v>
      </c>
      <c r="AU253" s="237" t="s">
        <v>86</v>
      </c>
      <c r="AY253" s="16" t="s">
        <v>140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6" t="s">
        <v>86</v>
      </c>
      <c r="BK253" s="238">
        <f>ROUND(I253*H253,2)</f>
        <v>0</v>
      </c>
      <c r="BL253" s="16" t="s">
        <v>146</v>
      </c>
      <c r="BM253" s="237" t="s">
        <v>425</v>
      </c>
    </row>
    <row r="254" s="1" customFormat="1" ht="24" customHeight="1">
      <c r="B254" s="37"/>
      <c r="C254" s="226" t="s">
        <v>426</v>
      </c>
      <c r="D254" s="226" t="s">
        <v>141</v>
      </c>
      <c r="E254" s="227" t="s">
        <v>427</v>
      </c>
      <c r="F254" s="228" t="s">
        <v>428</v>
      </c>
      <c r="G254" s="229" t="s">
        <v>318</v>
      </c>
      <c r="H254" s="230">
        <v>1</v>
      </c>
      <c r="I254" s="231"/>
      <c r="J254" s="232">
        <f>ROUND(I254*H254,2)</f>
        <v>0</v>
      </c>
      <c r="K254" s="228" t="s">
        <v>145</v>
      </c>
      <c r="L254" s="42"/>
      <c r="M254" s="233" t="s">
        <v>1</v>
      </c>
      <c r="N254" s="234" t="s">
        <v>43</v>
      </c>
      <c r="O254" s="85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AR254" s="237" t="s">
        <v>146</v>
      </c>
      <c r="AT254" s="237" t="s">
        <v>141</v>
      </c>
      <c r="AU254" s="237" t="s">
        <v>86</v>
      </c>
      <c r="AY254" s="16" t="s">
        <v>140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6" t="s">
        <v>86</v>
      </c>
      <c r="BK254" s="238">
        <f>ROUND(I254*H254,2)</f>
        <v>0</v>
      </c>
      <c r="BL254" s="16" t="s">
        <v>146</v>
      </c>
      <c r="BM254" s="237" t="s">
        <v>429</v>
      </c>
    </row>
    <row r="255" s="1" customFormat="1" ht="16.5" customHeight="1">
      <c r="B255" s="37"/>
      <c r="C255" s="283" t="s">
        <v>430</v>
      </c>
      <c r="D255" s="283" t="s">
        <v>321</v>
      </c>
      <c r="E255" s="284" t="s">
        <v>431</v>
      </c>
      <c r="F255" s="285" t="s">
        <v>432</v>
      </c>
      <c r="G255" s="286" t="s">
        <v>318</v>
      </c>
      <c r="H255" s="287">
        <v>1</v>
      </c>
      <c r="I255" s="288"/>
      <c r="J255" s="289">
        <f>ROUND(I255*H255,2)</f>
        <v>0</v>
      </c>
      <c r="K255" s="285" t="s">
        <v>145</v>
      </c>
      <c r="L255" s="290"/>
      <c r="M255" s="291" t="s">
        <v>1</v>
      </c>
      <c r="N255" s="292" t="s">
        <v>43</v>
      </c>
      <c r="O255" s="85"/>
      <c r="P255" s="235">
        <f>O255*H255</f>
        <v>0</v>
      </c>
      <c r="Q255" s="235">
        <v>0.0018</v>
      </c>
      <c r="R255" s="235">
        <f>Q255*H255</f>
        <v>0.0018</v>
      </c>
      <c r="S255" s="235">
        <v>0</v>
      </c>
      <c r="T255" s="236">
        <f>S255*H255</f>
        <v>0</v>
      </c>
      <c r="AR255" s="237" t="s">
        <v>177</v>
      </c>
      <c r="AT255" s="237" t="s">
        <v>321</v>
      </c>
      <c r="AU255" s="237" t="s">
        <v>86</v>
      </c>
      <c r="AY255" s="16" t="s">
        <v>140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6" t="s">
        <v>86</v>
      </c>
      <c r="BK255" s="238">
        <f>ROUND(I255*H255,2)</f>
        <v>0</v>
      </c>
      <c r="BL255" s="16" t="s">
        <v>146</v>
      </c>
      <c r="BM255" s="237" t="s">
        <v>433</v>
      </c>
    </row>
    <row r="256" s="1" customFormat="1" ht="24" customHeight="1">
      <c r="B256" s="37"/>
      <c r="C256" s="226" t="s">
        <v>434</v>
      </c>
      <c r="D256" s="226" t="s">
        <v>141</v>
      </c>
      <c r="E256" s="227" t="s">
        <v>435</v>
      </c>
      <c r="F256" s="228" t="s">
        <v>436</v>
      </c>
      <c r="G256" s="229" t="s">
        <v>318</v>
      </c>
      <c r="H256" s="230">
        <v>1</v>
      </c>
      <c r="I256" s="231"/>
      <c r="J256" s="232">
        <f>ROUND(I256*H256,2)</f>
        <v>0</v>
      </c>
      <c r="K256" s="228" t="s">
        <v>145</v>
      </c>
      <c r="L256" s="42"/>
      <c r="M256" s="233" t="s">
        <v>1</v>
      </c>
      <c r="N256" s="234" t="s">
        <v>43</v>
      </c>
      <c r="O256" s="85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AR256" s="237" t="s">
        <v>146</v>
      </c>
      <c r="AT256" s="237" t="s">
        <v>141</v>
      </c>
      <c r="AU256" s="237" t="s">
        <v>86</v>
      </c>
      <c r="AY256" s="16" t="s">
        <v>140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6" t="s">
        <v>86</v>
      </c>
      <c r="BK256" s="238">
        <f>ROUND(I256*H256,2)</f>
        <v>0</v>
      </c>
      <c r="BL256" s="16" t="s">
        <v>146</v>
      </c>
      <c r="BM256" s="237" t="s">
        <v>437</v>
      </c>
    </row>
    <row r="257" s="1" customFormat="1" ht="16.5" customHeight="1">
      <c r="B257" s="37"/>
      <c r="C257" s="283" t="s">
        <v>438</v>
      </c>
      <c r="D257" s="283" t="s">
        <v>321</v>
      </c>
      <c r="E257" s="284" t="s">
        <v>439</v>
      </c>
      <c r="F257" s="285" t="s">
        <v>440</v>
      </c>
      <c r="G257" s="286" t="s">
        <v>318</v>
      </c>
      <c r="H257" s="287">
        <v>1</v>
      </c>
      <c r="I257" s="288"/>
      <c r="J257" s="289">
        <f>ROUND(I257*H257,2)</f>
        <v>0</v>
      </c>
      <c r="K257" s="285" t="s">
        <v>145</v>
      </c>
      <c r="L257" s="290"/>
      <c r="M257" s="291" t="s">
        <v>1</v>
      </c>
      <c r="N257" s="292" t="s">
        <v>43</v>
      </c>
      <c r="O257" s="85"/>
      <c r="P257" s="235">
        <f>O257*H257</f>
        <v>0</v>
      </c>
      <c r="Q257" s="235">
        <v>0.0072500000000000004</v>
      </c>
      <c r="R257" s="235">
        <f>Q257*H257</f>
        <v>0.0072500000000000004</v>
      </c>
      <c r="S257" s="235">
        <v>0</v>
      </c>
      <c r="T257" s="236">
        <f>S257*H257</f>
        <v>0</v>
      </c>
      <c r="AR257" s="237" t="s">
        <v>177</v>
      </c>
      <c r="AT257" s="237" t="s">
        <v>321</v>
      </c>
      <c r="AU257" s="237" t="s">
        <v>86</v>
      </c>
      <c r="AY257" s="16" t="s">
        <v>140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6" t="s">
        <v>86</v>
      </c>
      <c r="BK257" s="238">
        <f>ROUND(I257*H257,2)</f>
        <v>0</v>
      </c>
      <c r="BL257" s="16" t="s">
        <v>146</v>
      </c>
      <c r="BM257" s="237" t="s">
        <v>441</v>
      </c>
    </row>
    <row r="258" s="10" customFormat="1" ht="25.92" customHeight="1">
      <c r="B258" s="212"/>
      <c r="C258" s="213"/>
      <c r="D258" s="214" t="s">
        <v>77</v>
      </c>
      <c r="E258" s="215" t="s">
        <v>175</v>
      </c>
      <c r="F258" s="215" t="s">
        <v>176</v>
      </c>
      <c r="G258" s="213"/>
      <c r="H258" s="213"/>
      <c r="I258" s="216"/>
      <c r="J258" s="217">
        <f>BK258</f>
        <v>0</v>
      </c>
      <c r="K258" s="213"/>
      <c r="L258" s="218"/>
      <c r="M258" s="219"/>
      <c r="N258" s="220"/>
      <c r="O258" s="220"/>
      <c r="P258" s="221">
        <f>SUM(P259:P267)</f>
        <v>0</v>
      </c>
      <c r="Q258" s="220"/>
      <c r="R258" s="221">
        <f>SUM(R259:R267)</f>
        <v>0.0087964799999999989</v>
      </c>
      <c r="S258" s="220"/>
      <c r="T258" s="222">
        <f>SUM(T259:T267)</f>
        <v>0</v>
      </c>
      <c r="AR258" s="223" t="s">
        <v>86</v>
      </c>
      <c r="AT258" s="224" t="s">
        <v>77</v>
      </c>
      <c r="AU258" s="224" t="s">
        <v>78</v>
      </c>
      <c r="AY258" s="223" t="s">
        <v>140</v>
      </c>
      <c r="BK258" s="225">
        <f>SUM(BK259:BK267)</f>
        <v>0</v>
      </c>
    </row>
    <row r="259" s="1" customFormat="1" ht="24" customHeight="1">
      <c r="B259" s="37"/>
      <c r="C259" s="226" t="s">
        <v>442</v>
      </c>
      <c r="D259" s="226" t="s">
        <v>141</v>
      </c>
      <c r="E259" s="227" t="s">
        <v>443</v>
      </c>
      <c r="F259" s="228" t="s">
        <v>444</v>
      </c>
      <c r="G259" s="229" t="s">
        <v>144</v>
      </c>
      <c r="H259" s="230">
        <v>51.744</v>
      </c>
      <c r="I259" s="231"/>
      <c r="J259" s="232">
        <f>ROUND(I259*H259,2)</f>
        <v>0</v>
      </c>
      <c r="K259" s="228" t="s">
        <v>145</v>
      </c>
      <c r="L259" s="42"/>
      <c r="M259" s="233" t="s">
        <v>1</v>
      </c>
      <c r="N259" s="234" t="s">
        <v>43</v>
      </c>
      <c r="O259" s="85"/>
      <c r="P259" s="235">
        <f>O259*H259</f>
        <v>0</v>
      </c>
      <c r="Q259" s="235">
        <v>0.00012999999999999999</v>
      </c>
      <c r="R259" s="235">
        <f>Q259*H259</f>
        <v>0.0067267199999999994</v>
      </c>
      <c r="S259" s="235">
        <v>0</v>
      </c>
      <c r="T259" s="236">
        <f>S259*H259</f>
        <v>0</v>
      </c>
      <c r="AR259" s="237" t="s">
        <v>146</v>
      </c>
      <c r="AT259" s="237" t="s">
        <v>141</v>
      </c>
      <c r="AU259" s="237" t="s">
        <v>86</v>
      </c>
      <c r="AY259" s="16" t="s">
        <v>140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6" t="s">
        <v>86</v>
      </c>
      <c r="BK259" s="238">
        <f>ROUND(I259*H259,2)</f>
        <v>0</v>
      </c>
      <c r="BL259" s="16" t="s">
        <v>146</v>
      </c>
      <c r="BM259" s="237" t="s">
        <v>445</v>
      </c>
    </row>
    <row r="260" s="12" customFormat="1">
      <c r="B260" s="250"/>
      <c r="C260" s="251"/>
      <c r="D260" s="241" t="s">
        <v>156</v>
      </c>
      <c r="E260" s="252" t="s">
        <v>1</v>
      </c>
      <c r="F260" s="253" t="s">
        <v>446</v>
      </c>
      <c r="G260" s="251"/>
      <c r="H260" s="254">
        <v>38.240000000000002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AT260" s="260" t="s">
        <v>156</v>
      </c>
      <c r="AU260" s="260" t="s">
        <v>86</v>
      </c>
      <c r="AV260" s="12" t="s">
        <v>88</v>
      </c>
      <c r="AW260" s="12" t="s">
        <v>33</v>
      </c>
      <c r="AX260" s="12" t="s">
        <v>78</v>
      </c>
      <c r="AY260" s="260" t="s">
        <v>140</v>
      </c>
    </row>
    <row r="261" s="12" customFormat="1">
      <c r="B261" s="250"/>
      <c r="C261" s="251"/>
      <c r="D261" s="241" t="s">
        <v>156</v>
      </c>
      <c r="E261" s="252" t="s">
        <v>1</v>
      </c>
      <c r="F261" s="253" t="s">
        <v>447</v>
      </c>
      <c r="G261" s="251"/>
      <c r="H261" s="254">
        <v>13.504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AT261" s="260" t="s">
        <v>156</v>
      </c>
      <c r="AU261" s="260" t="s">
        <v>86</v>
      </c>
      <c r="AV261" s="12" t="s">
        <v>88</v>
      </c>
      <c r="AW261" s="12" t="s">
        <v>33</v>
      </c>
      <c r="AX261" s="12" t="s">
        <v>78</v>
      </c>
      <c r="AY261" s="260" t="s">
        <v>140</v>
      </c>
    </row>
    <row r="262" s="13" customFormat="1">
      <c r="B262" s="261"/>
      <c r="C262" s="262"/>
      <c r="D262" s="241" t="s">
        <v>156</v>
      </c>
      <c r="E262" s="263" t="s">
        <v>1</v>
      </c>
      <c r="F262" s="264" t="s">
        <v>194</v>
      </c>
      <c r="G262" s="262"/>
      <c r="H262" s="265">
        <v>51.744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AT262" s="271" t="s">
        <v>156</v>
      </c>
      <c r="AU262" s="271" t="s">
        <v>86</v>
      </c>
      <c r="AV262" s="13" t="s">
        <v>146</v>
      </c>
      <c r="AW262" s="13" t="s">
        <v>33</v>
      </c>
      <c r="AX262" s="13" t="s">
        <v>86</v>
      </c>
      <c r="AY262" s="271" t="s">
        <v>140</v>
      </c>
    </row>
    <row r="263" s="1" customFormat="1" ht="16.5" customHeight="1">
      <c r="B263" s="37"/>
      <c r="C263" s="226" t="s">
        <v>448</v>
      </c>
      <c r="D263" s="226" t="s">
        <v>141</v>
      </c>
      <c r="E263" s="227" t="s">
        <v>449</v>
      </c>
      <c r="F263" s="228" t="s">
        <v>450</v>
      </c>
      <c r="G263" s="229" t="s">
        <v>451</v>
      </c>
      <c r="H263" s="230">
        <v>10</v>
      </c>
      <c r="I263" s="231"/>
      <c r="J263" s="232">
        <f>ROUND(I263*H263,2)</f>
        <v>0</v>
      </c>
      <c r="K263" s="228" t="s">
        <v>145</v>
      </c>
      <c r="L263" s="42"/>
      <c r="M263" s="233" t="s">
        <v>1</v>
      </c>
      <c r="N263" s="234" t="s">
        <v>43</v>
      </c>
      <c r="O263" s="85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AR263" s="237" t="s">
        <v>146</v>
      </c>
      <c r="AT263" s="237" t="s">
        <v>141</v>
      </c>
      <c r="AU263" s="237" t="s">
        <v>86</v>
      </c>
      <c r="AY263" s="16" t="s">
        <v>140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6" t="s">
        <v>86</v>
      </c>
      <c r="BK263" s="238">
        <f>ROUND(I263*H263,2)</f>
        <v>0</v>
      </c>
      <c r="BL263" s="16" t="s">
        <v>146</v>
      </c>
      <c r="BM263" s="237" t="s">
        <v>452</v>
      </c>
    </row>
    <row r="264" s="1" customFormat="1" ht="16.5" customHeight="1">
      <c r="B264" s="37"/>
      <c r="C264" s="226" t="s">
        <v>453</v>
      </c>
      <c r="D264" s="226" t="s">
        <v>141</v>
      </c>
      <c r="E264" s="227" t="s">
        <v>454</v>
      </c>
      <c r="F264" s="228" t="s">
        <v>455</v>
      </c>
      <c r="G264" s="229" t="s">
        <v>451</v>
      </c>
      <c r="H264" s="230">
        <v>140</v>
      </c>
      <c r="I264" s="231"/>
      <c r="J264" s="232">
        <f>ROUND(I264*H264,2)</f>
        <v>0</v>
      </c>
      <c r="K264" s="228" t="s">
        <v>145</v>
      </c>
      <c r="L264" s="42"/>
      <c r="M264" s="233" t="s">
        <v>1</v>
      </c>
      <c r="N264" s="234" t="s">
        <v>43</v>
      </c>
      <c r="O264" s="85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AR264" s="237" t="s">
        <v>146</v>
      </c>
      <c r="AT264" s="237" t="s">
        <v>141</v>
      </c>
      <c r="AU264" s="237" t="s">
        <v>86</v>
      </c>
      <c r="AY264" s="16" t="s">
        <v>140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6" t="s">
        <v>86</v>
      </c>
      <c r="BK264" s="238">
        <f>ROUND(I264*H264,2)</f>
        <v>0</v>
      </c>
      <c r="BL264" s="16" t="s">
        <v>146</v>
      </c>
      <c r="BM264" s="237" t="s">
        <v>456</v>
      </c>
    </row>
    <row r="265" s="12" customFormat="1">
      <c r="B265" s="250"/>
      <c r="C265" s="251"/>
      <c r="D265" s="241" t="s">
        <v>156</v>
      </c>
      <c r="E265" s="251"/>
      <c r="F265" s="253" t="s">
        <v>457</v>
      </c>
      <c r="G265" s="251"/>
      <c r="H265" s="254">
        <v>140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AT265" s="260" t="s">
        <v>156</v>
      </c>
      <c r="AU265" s="260" t="s">
        <v>86</v>
      </c>
      <c r="AV265" s="12" t="s">
        <v>88</v>
      </c>
      <c r="AW265" s="12" t="s">
        <v>4</v>
      </c>
      <c r="AX265" s="12" t="s">
        <v>86</v>
      </c>
      <c r="AY265" s="260" t="s">
        <v>140</v>
      </c>
    </row>
    <row r="266" s="1" customFormat="1" ht="16.5" customHeight="1">
      <c r="B266" s="37"/>
      <c r="C266" s="226" t="s">
        <v>458</v>
      </c>
      <c r="D266" s="226" t="s">
        <v>141</v>
      </c>
      <c r="E266" s="227" t="s">
        <v>459</v>
      </c>
      <c r="F266" s="228" t="s">
        <v>460</v>
      </c>
      <c r="G266" s="229" t="s">
        <v>451</v>
      </c>
      <c r="H266" s="230">
        <v>10</v>
      </c>
      <c r="I266" s="231"/>
      <c r="J266" s="232">
        <f>ROUND(I266*H266,2)</f>
        <v>0</v>
      </c>
      <c r="K266" s="228" t="s">
        <v>145</v>
      </c>
      <c r="L266" s="42"/>
      <c r="M266" s="233" t="s">
        <v>1</v>
      </c>
      <c r="N266" s="234" t="s">
        <v>43</v>
      </c>
      <c r="O266" s="85"/>
      <c r="P266" s="235">
        <f>O266*H266</f>
        <v>0</v>
      </c>
      <c r="Q266" s="235">
        <v>0</v>
      </c>
      <c r="R266" s="235">
        <f>Q266*H266</f>
        <v>0</v>
      </c>
      <c r="S266" s="235">
        <v>0</v>
      </c>
      <c r="T266" s="236">
        <f>S266*H266</f>
        <v>0</v>
      </c>
      <c r="AR266" s="237" t="s">
        <v>146</v>
      </c>
      <c r="AT266" s="237" t="s">
        <v>141</v>
      </c>
      <c r="AU266" s="237" t="s">
        <v>86</v>
      </c>
      <c r="AY266" s="16" t="s">
        <v>140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6" t="s">
        <v>86</v>
      </c>
      <c r="BK266" s="238">
        <f>ROUND(I266*H266,2)</f>
        <v>0</v>
      </c>
      <c r="BL266" s="16" t="s">
        <v>146</v>
      </c>
      <c r="BM266" s="237" t="s">
        <v>461</v>
      </c>
    </row>
    <row r="267" s="1" customFormat="1" ht="24" customHeight="1">
      <c r="B267" s="37"/>
      <c r="C267" s="226" t="s">
        <v>462</v>
      </c>
      <c r="D267" s="226" t="s">
        <v>141</v>
      </c>
      <c r="E267" s="227" t="s">
        <v>463</v>
      </c>
      <c r="F267" s="228" t="s">
        <v>464</v>
      </c>
      <c r="G267" s="229" t="s">
        <v>144</v>
      </c>
      <c r="H267" s="230">
        <v>51.744</v>
      </c>
      <c r="I267" s="231"/>
      <c r="J267" s="232">
        <f>ROUND(I267*H267,2)</f>
        <v>0</v>
      </c>
      <c r="K267" s="228" t="s">
        <v>145</v>
      </c>
      <c r="L267" s="42"/>
      <c r="M267" s="233" t="s">
        <v>1</v>
      </c>
      <c r="N267" s="234" t="s">
        <v>43</v>
      </c>
      <c r="O267" s="85"/>
      <c r="P267" s="235">
        <f>O267*H267</f>
        <v>0</v>
      </c>
      <c r="Q267" s="235">
        <v>4.0000000000000003E-05</v>
      </c>
      <c r="R267" s="235">
        <f>Q267*H267</f>
        <v>0.0020697600000000003</v>
      </c>
      <c r="S267" s="235">
        <v>0</v>
      </c>
      <c r="T267" s="236">
        <f>S267*H267</f>
        <v>0</v>
      </c>
      <c r="AR267" s="237" t="s">
        <v>146</v>
      </c>
      <c r="AT267" s="237" t="s">
        <v>141</v>
      </c>
      <c r="AU267" s="237" t="s">
        <v>86</v>
      </c>
      <c r="AY267" s="16" t="s">
        <v>140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6" t="s">
        <v>86</v>
      </c>
      <c r="BK267" s="238">
        <f>ROUND(I267*H267,2)</f>
        <v>0</v>
      </c>
      <c r="BL267" s="16" t="s">
        <v>146</v>
      </c>
      <c r="BM267" s="237" t="s">
        <v>465</v>
      </c>
    </row>
    <row r="268" s="10" customFormat="1" ht="25.92" customHeight="1">
      <c r="B268" s="212"/>
      <c r="C268" s="213"/>
      <c r="D268" s="214" t="s">
        <v>77</v>
      </c>
      <c r="E268" s="215" t="s">
        <v>466</v>
      </c>
      <c r="F268" s="215" t="s">
        <v>467</v>
      </c>
      <c r="G268" s="213"/>
      <c r="H268" s="213"/>
      <c r="I268" s="216"/>
      <c r="J268" s="217">
        <f>BK268</f>
        <v>0</v>
      </c>
      <c r="K268" s="213"/>
      <c r="L268" s="218"/>
      <c r="M268" s="219"/>
      <c r="N268" s="220"/>
      <c r="O268" s="220"/>
      <c r="P268" s="221">
        <f>P269</f>
        <v>0</v>
      </c>
      <c r="Q268" s="220"/>
      <c r="R268" s="221">
        <f>R269</f>
        <v>0</v>
      </c>
      <c r="S268" s="220"/>
      <c r="T268" s="222">
        <f>T269</f>
        <v>0</v>
      </c>
      <c r="AR268" s="223" t="s">
        <v>86</v>
      </c>
      <c r="AT268" s="224" t="s">
        <v>77</v>
      </c>
      <c r="AU268" s="224" t="s">
        <v>78</v>
      </c>
      <c r="AY268" s="223" t="s">
        <v>140</v>
      </c>
      <c r="BK268" s="225">
        <f>BK269</f>
        <v>0</v>
      </c>
    </row>
    <row r="269" s="1" customFormat="1" ht="24" customHeight="1">
      <c r="B269" s="37"/>
      <c r="C269" s="226" t="s">
        <v>468</v>
      </c>
      <c r="D269" s="226" t="s">
        <v>141</v>
      </c>
      <c r="E269" s="227" t="s">
        <v>469</v>
      </c>
      <c r="F269" s="228" t="s">
        <v>470</v>
      </c>
      <c r="G269" s="229" t="s">
        <v>200</v>
      </c>
      <c r="H269" s="230">
        <v>75.472999999999999</v>
      </c>
      <c r="I269" s="231"/>
      <c r="J269" s="232">
        <f>ROUND(I269*H269,2)</f>
        <v>0</v>
      </c>
      <c r="K269" s="228" t="s">
        <v>145</v>
      </c>
      <c r="L269" s="42"/>
      <c r="M269" s="233" t="s">
        <v>1</v>
      </c>
      <c r="N269" s="234" t="s">
        <v>43</v>
      </c>
      <c r="O269" s="85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AR269" s="237" t="s">
        <v>146</v>
      </c>
      <c r="AT269" s="237" t="s">
        <v>141</v>
      </c>
      <c r="AU269" s="237" t="s">
        <v>86</v>
      </c>
      <c r="AY269" s="16" t="s">
        <v>140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6" t="s">
        <v>86</v>
      </c>
      <c r="BK269" s="238">
        <f>ROUND(I269*H269,2)</f>
        <v>0</v>
      </c>
      <c r="BL269" s="16" t="s">
        <v>146</v>
      </c>
      <c r="BM269" s="237" t="s">
        <v>471</v>
      </c>
    </row>
    <row r="270" s="10" customFormat="1" ht="25.92" customHeight="1">
      <c r="B270" s="212"/>
      <c r="C270" s="213"/>
      <c r="D270" s="214" t="s">
        <v>77</v>
      </c>
      <c r="E270" s="215" t="s">
        <v>472</v>
      </c>
      <c r="F270" s="215" t="s">
        <v>473</v>
      </c>
      <c r="G270" s="213"/>
      <c r="H270" s="213"/>
      <c r="I270" s="216"/>
      <c r="J270" s="217">
        <f>BK270</f>
        <v>0</v>
      </c>
      <c r="K270" s="213"/>
      <c r="L270" s="218"/>
      <c r="M270" s="219"/>
      <c r="N270" s="220"/>
      <c r="O270" s="220"/>
      <c r="P270" s="221">
        <f>SUM(P271:P298)</f>
        <v>0</v>
      </c>
      <c r="Q270" s="220"/>
      <c r="R270" s="221">
        <f>SUM(R271:R298)</f>
        <v>4.8711360800000003</v>
      </c>
      <c r="S270" s="220"/>
      <c r="T270" s="222">
        <f>SUM(T271:T298)</f>
        <v>0</v>
      </c>
      <c r="AR270" s="223" t="s">
        <v>88</v>
      </c>
      <c r="AT270" s="224" t="s">
        <v>77</v>
      </c>
      <c r="AU270" s="224" t="s">
        <v>78</v>
      </c>
      <c r="AY270" s="223" t="s">
        <v>140</v>
      </c>
      <c r="BK270" s="225">
        <f>SUM(BK271:BK298)</f>
        <v>0</v>
      </c>
    </row>
    <row r="271" s="1" customFormat="1" ht="16.5" customHeight="1">
      <c r="B271" s="37"/>
      <c r="C271" s="226" t="s">
        <v>474</v>
      </c>
      <c r="D271" s="226" t="s">
        <v>141</v>
      </c>
      <c r="E271" s="227" t="s">
        <v>475</v>
      </c>
      <c r="F271" s="228" t="s">
        <v>476</v>
      </c>
      <c r="G271" s="229" t="s">
        <v>144</v>
      </c>
      <c r="H271" s="230">
        <v>64.920000000000002</v>
      </c>
      <c r="I271" s="231"/>
      <c r="J271" s="232">
        <f>ROUND(I271*H271,2)</f>
        <v>0</v>
      </c>
      <c r="K271" s="228" t="s">
        <v>145</v>
      </c>
      <c r="L271" s="42"/>
      <c r="M271" s="233" t="s">
        <v>1</v>
      </c>
      <c r="N271" s="234" t="s">
        <v>43</v>
      </c>
      <c r="O271" s="85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AR271" s="237" t="s">
        <v>299</v>
      </c>
      <c r="AT271" s="237" t="s">
        <v>141</v>
      </c>
      <c r="AU271" s="237" t="s">
        <v>86</v>
      </c>
      <c r="AY271" s="16" t="s">
        <v>140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6" t="s">
        <v>86</v>
      </c>
      <c r="BK271" s="238">
        <f>ROUND(I271*H271,2)</f>
        <v>0</v>
      </c>
      <c r="BL271" s="16" t="s">
        <v>299</v>
      </c>
      <c r="BM271" s="237" t="s">
        <v>477</v>
      </c>
    </row>
    <row r="272" s="1" customFormat="1" ht="16.5" customHeight="1">
      <c r="B272" s="37"/>
      <c r="C272" s="283" t="s">
        <v>478</v>
      </c>
      <c r="D272" s="283" t="s">
        <v>321</v>
      </c>
      <c r="E272" s="284" t="s">
        <v>479</v>
      </c>
      <c r="F272" s="285" t="s">
        <v>480</v>
      </c>
      <c r="G272" s="286" t="s">
        <v>144</v>
      </c>
      <c r="H272" s="287">
        <v>74.658000000000001</v>
      </c>
      <c r="I272" s="288"/>
      <c r="J272" s="289">
        <f>ROUND(I272*H272,2)</f>
        <v>0</v>
      </c>
      <c r="K272" s="285" t="s">
        <v>145</v>
      </c>
      <c r="L272" s="290"/>
      <c r="M272" s="291" t="s">
        <v>1</v>
      </c>
      <c r="N272" s="292" t="s">
        <v>43</v>
      </c>
      <c r="O272" s="85"/>
      <c r="P272" s="235">
        <f>O272*H272</f>
        <v>0</v>
      </c>
      <c r="Q272" s="235">
        <v>0.0040000000000000001</v>
      </c>
      <c r="R272" s="235">
        <f>Q272*H272</f>
        <v>0.29863200000000001</v>
      </c>
      <c r="S272" s="235">
        <v>0</v>
      </c>
      <c r="T272" s="236">
        <f>S272*H272</f>
        <v>0</v>
      </c>
      <c r="AR272" s="237" t="s">
        <v>412</v>
      </c>
      <c r="AT272" s="237" t="s">
        <v>321</v>
      </c>
      <c r="AU272" s="237" t="s">
        <v>86</v>
      </c>
      <c r="AY272" s="16" t="s">
        <v>140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6" t="s">
        <v>86</v>
      </c>
      <c r="BK272" s="238">
        <f>ROUND(I272*H272,2)</f>
        <v>0</v>
      </c>
      <c r="BL272" s="16" t="s">
        <v>299</v>
      </c>
      <c r="BM272" s="237" t="s">
        <v>481</v>
      </c>
    </row>
    <row r="273" s="12" customFormat="1">
      <c r="B273" s="250"/>
      <c r="C273" s="251"/>
      <c r="D273" s="241" t="s">
        <v>156</v>
      </c>
      <c r="E273" s="251"/>
      <c r="F273" s="253" t="s">
        <v>482</v>
      </c>
      <c r="G273" s="251"/>
      <c r="H273" s="254">
        <v>74.658000000000001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AT273" s="260" t="s">
        <v>156</v>
      </c>
      <c r="AU273" s="260" t="s">
        <v>86</v>
      </c>
      <c r="AV273" s="12" t="s">
        <v>88</v>
      </c>
      <c r="AW273" s="12" t="s">
        <v>4</v>
      </c>
      <c r="AX273" s="12" t="s">
        <v>86</v>
      </c>
      <c r="AY273" s="260" t="s">
        <v>140</v>
      </c>
    </row>
    <row r="274" s="1" customFormat="1" ht="16.5" customHeight="1">
      <c r="B274" s="37"/>
      <c r="C274" s="226" t="s">
        <v>483</v>
      </c>
      <c r="D274" s="226" t="s">
        <v>141</v>
      </c>
      <c r="E274" s="227" t="s">
        <v>484</v>
      </c>
      <c r="F274" s="228" t="s">
        <v>485</v>
      </c>
      <c r="G274" s="229" t="s">
        <v>144</v>
      </c>
      <c r="H274" s="230">
        <v>64.920000000000002</v>
      </c>
      <c r="I274" s="231"/>
      <c r="J274" s="232">
        <f>ROUND(I274*H274,2)</f>
        <v>0</v>
      </c>
      <c r="K274" s="228" t="s">
        <v>145</v>
      </c>
      <c r="L274" s="42"/>
      <c r="M274" s="233" t="s">
        <v>1</v>
      </c>
      <c r="N274" s="234" t="s">
        <v>43</v>
      </c>
      <c r="O274" s="85"/>
      <c r="P274" s="235">
        <f>O274*H274</f>
        <v>0</v>
      </c>
      <c r="Q274" s="235">
        <v>0.00088000000000000003</v>
      </c>
      <c r="R274" s="235">
        <f>Q274*H274</f>
        <v>0.057129600000000003</v>
      </c>
      <c r="S274" s="235">
        <v>0</v>
      </c>
      <c r="T274" s="236">
        <f>S274*H274</f>
        <v>0</v>
      </c>
      <c r="AR274" s="237" t="s">
        <v>299</v>
      </c>
      <c r="AT274" s="237" t="s">
        <v>141</v>
      </c>
      <c r="AU274" s="237" t="s">
        <v>86</v>
      </c>
      <c r="AY274" s="16" t="s">
        <v>140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6" t="s">
        <v>86</v>
      </c>
      <c r="BK274" s="238">
        <f>ROUND(I274*H274,2)</f>
        <v>0</v>
      </c>
      <c r="BL274" s="16" t="s">
        <v>299</v>
      </c>
      <c r="BM274" s="237" t="s">
        <v>486</v>
      </c>
    </row>
    <row r="275" s="1" customFormat="1" ht="16.5" customHeight="1">
      <c r="B275" s="37"/>
      <c r="C275" s="283" t="s">
        <v>487</v>
      </c>
      <c r="D275" s="283" t="s">
        <v>321</v>
      </c>
      <c r="E275" s="284" t="s">
        <v>488</v>
      </c>
      <c r="F275" s="285" t="s">
        <v>489</v>
      </c>
      <c r="G275" s="286" t="s">
        <v>144</v>
      </c>
      <c r="H275" s="287">
        <v>74.658000000000001</v>
      </c>
      <c r="I275" s="288"/>
      <c r="J275" s="289">
        <f>ROUND(I275*H275,2)</f>
        <v>0</v>
      </c>
      <c r="K275" s="285" t="s">
        <v>145</v>
      </c>
      <c r="L275" s="290"/>
      <c r="M275" s="291" t="s">
        <v>1</v>
      </c>
      <c r="N275" s="292" t="s">
        <v>43</v>
      </c>
      <c r="O275" s="85"/>
      <c r="P275" s="235">
        <f>O275*H275</f>
        <v>0</v>
      </c>
      <c r="Q275" s="235">
        <v>0.002</v>
      </c>
      <c r="R275" s="235">
        <f>Q275*H275</f>
        <v>0.149316</v>
      </c>
      <c r="S275" s="235">
        <v>0</v>
      </c>
      <c r="T275" s="236">
        <f>S275*H275</f>
        <v>0</v>
      </c>
      <c r="AR275" s="237" t="s">
        <v>412</v>
      </c>
      <c r="AT275" s="237" t="s">
        <v>321</v>
      </c>
      <c r="AU275" s="237" t="s">
        <v>86</v>
      </c>
      <c r="AY275" s="16" t="s">
        <v>140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6" t="s">
        <v>86</v>
      </c>
      <c r="BK275" s="238">
        <f>ROUND(I275*H275,2)</f>
        <v>0</v>
      </c>
      <c r="BL275" s="16" t="s">
        <v>299</v>
      </c>
      <c r="BM275" s="237" t="s">
        <v>490</v>
      </c>
    </row>
    <row r="276" s="12" customFormat="1">
      <c r="B276" s="250"/>
      <c r="C276" s="251"/>
      <c r="D276" s="241" t="s">
        <v>156</v>
      </c>
      <c r="E276" s="251"/>
      <c r="F276" s="253" t="s">
        <v>482</v>
      </c>
      <c r="G276" s="251"/>
      <c r="H276" s="254">
        <v>74.658000000000001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AT276" s="260" t="s">
        <v>156</v>
      </c>
      <c r="AU276" s="260" t="s">
        <v>86</v>
      </c>
      <c r="AV276" s="12" t="s">
        <v>88</v>
      </c>
      <c r="AW276" s="12" t="s">
        <v>4</v>
      </c>
      <c r="AX276" s="12" t="s">
        <v>86</v>
      </c>
      <c r="AY276" s="260" t="s">
        <v>140</v>
      </c>
    </row>
    <row r="277" s="1" customFormat="1" ht="24" customHeight="1">
      <c r="B277" s="37"/>
      <c r="C277" s="226" t="s">
        <v>491</v>
      </c>
      <c r="D277" s="226" t="s">
        <v>141</v>
      </c>
      <c r="E277" s="227" t="s">
        <v>492</v>
      </c>
      <c r="F277" s="228" t="s">
        <v>493</v>
      </c>
      <c r="G277" s="229" t="s">
        <v>144</v>
      </c>
      <c r="H277" s="230">
        <v>64.920000000000002</v>
      </c>
      <c r="I277" s="231"/>
      <c r="J277" s="232">
        <f>ROUND(I277*H277,2)</f>
        <v>0</v>
      </c>
      <c r="K277" s="228" t="s">
        <v>145</v>
      </c>
      <c r="L277" s="42"/>
      <c r="M277" s="233" t="s">
        <v>1</v>
      </c>
      <c r="N277" s="234" t="s">
        <v>43</v>
      </c>
      <c r="O277" s="85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6">
        <f>S277*H277</f>
        <v>0</v>
      </c>
      <c r="AR277" s="237" t="s">
        <v>299</v>
      </c>
      <c r="AT277" s="237" t="s">
        <v>141</v>
      </c>
      <c r="AU277" s="237" t="s">
        <v>86</v>
      </c>
      <c r="AY277" s="16" t="s">
        <v>140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6" t="s">
        <v>86</v>
      </c>
      <c r="BK277" s="238">
        <f>ROUND(I277*H277,2)</f>
        <v>0</v>
      </c>
      <c r="BL277" s="16" t="s">
        <v>299</v>
      </c>
      <c r="BM277" s="237" t="s">
        <v>494</v>
      </c>
    </row>
    <row r="278" s="1" customFormat="1" ht="16.5" customHeight="1">
      <c r="B278" s="37"/>
      <c r="C278" s="283" t="s">
        <v>495</v>
      </c>
      <c r="D278" s="283" t="s">
        <v>321</v>
      </c>
      <c r="E278" s="284" t="s">
        <v>496</v>
      </c>
      <c r="F278" s="285" t="s">
        <v>497</v>
      </c>
      <c r="G278" s="286" t="s">
        <v>144</v>
      </c>
      <c r="H278" s="287">
        <v>74.658000000000001</v>
      </c>
      <c r="I278" s="288"/>
      <c r="J278" s="289">
        <f>ROUND(I278*H278,2)</f>
        <v>0</v>
      </c>
      <c r="K278" s="285" t="s">
        <v>145</v>
      </c>
      <c r="L278" s="290"/>
      <c r="M278" s="291" t="s">
        <v>1</v>
      </c>
      <c r="N278" s="292" t="s">
        <v>43</v>
      </c>
      <c r="O278" s="85"/>
      <c r="P278" s="235">
        <f>O278*H278</f>
        <v>0</v>
      </c>
      <c r="Q278" s="235">
        <v>0.00059999999999999995</v>
      </c>
      <c r="R278" s="235">
        <f>Q278*H278</f>
        <v>0.044794799999999996</v>
      </c>
      <c r="S278" s="235">
        <v>0</v>
      </c>
      <c r="T278" s="236">
        <f>S278*H278</f>
        <v>0</v>
      </c>
      <c r="AR278" s="237" t="s">
        <v>412</v>
      </c>
      <c r="AT278" s="237" t="s">
        <v>321</v>
      </c>
      <c r="AU278" s="237" t="s">
        <v>86</v>
      </c>
      <c r="AY278" s="16" t="s">
        <v>140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6" t="s">
        <v>86</v>
      </c>
      <c r="BK278" s="238">
        <f>ROUND(I278*H278,2)</f>
        <v>0</v>
      </c>
      <c r="BL278" s="16" t="s">
        <v>299</v>
      </c>
      <c r="BM278" s="237" t="s">
        <v>498</v>
      </c>
    </row>
    <row r="279" s="12" customFormat="1">
      <c r="B279" s="250"/>
      <c r="C279" s="251"/>
      <c r="D279" s="241" t="s">
        <v>156</v>
      </c>
      <c r="E279" s="251"/>
      <c r="F279" s="253" t="s">
        <v>482</v>
      </c>
      <c r="G279" s="251"/>
      <c r="H279" s="254">
        <v>74.658000000000001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AT279" s="260" t="s">
        <v>156</v>
      </c>
      <c r="AU279" s="260" t="s">
        <v>86</v>
      </c>
      <c r="AV279" s="12" t="s">
        <v>88</v>
      </c>
      <c r="AW279" s="12" t="s">
        <v>4</v>
      </c>
      <c r="AX279" s="12" t="s">
        <v>86</v>
      </c>
      <c r="AY279" s="260" t="s">
        <v>140</v>
      </c>
    </row>
    <row r="280" s="1" customFormat="1" ht="24" customHeight="1">
      <c r="B280" s="37"/>
      <c r="C280" s="226" t="s">
        <v>499</v>
      </c>
      <c r="D280" s="226" t="s">
        <v>141</v>
      </c>
      <c r="E280" s="227" t="s">
        <v>500</v>
      </c>
      <c r="F280" s="228" t="s">
        <v>501</v>
      </c>
      <c r="G280" s="229" t="s">
        <v>144</v>
      </c>
      <c r="H280" s="230">
        <v>64.920000000000002</v>
      </c>
      <c r="I280" s="231"/>
      <c r="J280" s="232">
        <f>ROUND(I280*H280,2)</f>
        <v>0</v>
      </c>
      <c r="K280" s="228" t="s">
        <v>145</v>
      </c>
      <c r="L280" s="42"/>
      <c r="M280" s="233" t="s">
        <v>1</v>
      </c>
      <c r="N280" s="234" t="s">
        <v>43</v>
      </c>
      <c r="O280" s="85"/>
      <c r="P280" s="235">
        <f>O280*H280</f>
        <v>0</v>
      </c>
      <c r="Q280" s="235">
        <v>0</v>
      </c>
      <c r="R280" s="235">
        <f>Q280*H280</f>
        <v>0</v>
      </c>
      <c r="S280" s="235">
        <v>0</v>
      </c>
      <c r="T280" s="236">
        <f>S280*H280</f>
        <v>0</v>
      </c>
      <c r="AR280" s="237" t="s">
        <v>299</v>
      </c>
      <c r="AT280" s="237" t="s">
        <v>141</v>
      </c>
      <c r="AU280" s="237" t="s">
        <v>86</v>
      </c>
      <c r="AY280" s="16" t="s">
        <v>140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6" t="s">
        <v>86</v>
      </c>
      <c r="BK280" s="238">
        <f>ROUND(I280*H280,2)</f>
        <v>0</v>
      </c>
      <c r="BL280" s="16" t="s">
        <v>299</v>
      </c>
      <c r="BM280" s="237" t="s">
        <v>502</v>
      </c>
    </row>
    <row r="281" s="1" customFormat="1" ht="16.5" customHeight="1">
      <c r="B281" s="37"/>
      <c r="C281" s="283" t="s">
        <v>503</v>
      </c>
      <c r="D281" s="283" t="s">
        <v>321</v>
      </c>
      <c r="E281" s="284" t="s">
        <v>504</v>
      </c>
      <c r="F281" s="285" t="s">
        <v>505</v>
      </c>
      <c r="G281" s="286" t="s">
        <v>144</v>
      </c>
      <c r="H281" s="287">
        <v>74.658000000000001</v>
      </c>
      <c r="I281" s="288"/>
      <c r="J281" s="289">
        <f>ROUND(I281*H281,2)</f>
        <v>0</v>
      </c>
      <c r="K281" s="285" t="s">
        <v>1</v>
      </c>
      <c r="L281" s="290"/>
      <c r="M281" s="291" t="s">
        <v>1</v>
      </c>
      <c r="N281" s="292" t="s">
        <v>43</v>
      </c>
      <c r="O281" s="85"/>
      <c r="P281" s="235">
        <f>O281*H281</f>
        <v>0</v>
      </c>
      <c r="Q281" s="235">
        <v>0.00059999999999999995</v>
      </c>
      <c r="R281" s="235">
        <f>Q281*H281</f>
        <v>0.044794799999999996</v>
      </c>
      <c r="S281" s="235">
        <v>0</v>
      </c>
      <c r="T281" s="236">
        <f>S281*H281</f>
        <v>0</v>
      </c>
      <c r="AR281" s="237" t="s">
        <v>412</v>
      </c>
      <c r="AT281" s="237" t="s">
        <v>321</v>
      </c>
      <c r="AU281" s="237" t="s">
        <v>86</v>
      </c>
      <c r="AY281" s="16" t="s">
        <v>140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6" t="s">
        <v>86</v>
      </c>
      <c r="BK281" s="238">
        <f>ROUND(I281*H281,2)</f>
        <v>0</v>
      </c>
      <c r="BL281" s="16" t="s">
        <v>299</v>
      </c>
      <c r="BM281" s="237" t="s">
        <v>506</v>
      </c>
    </row>
    <row r="282" s="12" customFormat="1">
      <c r="B282" s="250"/>
      <c r="C282" s="251"/>
      <c r="D282" s="241" t="s">
        <v>156</v>
      </c>
      <c r="E282" s="251"/>
      <c r="F282" s="253" t="s">
        <v>482</v>
      </c>
      <c r="G282" s="251"/>
      <c r="H282" s="254">
        <v>74.658000000000001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AT282" s="260" t="s">
        <v>156</v>
      </c>
      <c r="AU282" s="260" t="s">
        <v>86</v>
      </c>
      <c r="AV282" s="12" t="s">
        <v>88</v>
      </c>
      <c r="AW282" s="12" t="s">
        <v>4</v>
      </c>
      <c r="AX282" s="12" t="s">
        <v>86</v>
      </c>
      <c r="AY282" s="260" t="s">
        <v>140</v>
      </c>
    </row>
    <row r="283" s="1" customFormat="1" ht="16.5" customHeight="1">
      <c r="B283" s="37"/>
      <c r="C283" s="226" t="s">
        <v>507</v>
      </c>
      <c r="D283" s="226" t="s">
        <v>141</v>
      </c>
      <c r="E283" s="227" t="s">
        <v>508</v>
      </c>
      <c r="F283" s="228" t="s">
        <v>509</v>
      </c>
      <c r="G283" s="229" t="s">
        <v>144</v>
      </c>
      <c r="H283" s="230">
        <v>64.920000000000002</v>
      </c>
      <c r="I283" s="231"/>
      <c r="J283" s="232">
        <f>ROUND(I283*H283,2)</f>
        <v>0</v>
      </c>
      <c r="K283" s="228" t="s">
        <v>145</v>
      </c>
      <c r="L283" s="42"/>
      <c r="M283" s="233" t="s">
        <v>1</v>
      </c>
      <c r="N283" s="234" t="s">
        <v>43</v>
      </c>
      <c r="O283" s="85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AR283" s="237" t="s">
        <v>299</v>
      </c>
      <c r="AT283" s="237" t="s">
        <v>141</v>
      </c>
      <c r="AU283" s="237" t="s">
        <v>86</v>
      </c>
      <c r="AY283" s="16" t="s">
        <v>140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6" t="s">
        <v>86</v>
      </c>
      <c r="BK283" s="238">
        <f>ROUND(I283*H283,2)</f>
        <v>0</v>
      </c>
      <c r="BL283" s="16" t="s">
        <v>299</v>
      </c>
      <c r="BM283" s="237" t="s">
        <v>510</v>
      </c>
    </row>
    <row r="284" s="1" customFormat="1" ht="16.5" customHeight="1">
      <c r="B284" s="37"/>
      <c r="C284" s="283" t="s">
        <v>511</v>
      </c>
      <c r="D284" s="283" t="s">
        <v>321</v>
      </c>
      <c r="E284" s="284" t="s">
        <v>512</v>
      </c>
      <c r="F284" s="285" t="s">
        <v>513</v>
      </c>
      <c r="G284" s="286" t="s">
        <v>154</v>
      </c>
      <c r="H284" s="287">
        <v>3.246</v>
      </c>
      <c r="I284" s="288"/>
      <c r="J284" s="289">
        <f>ROUND(I284*H284,2)</f>
        <v>0</v>
      </c>
      <c r="K284" s="285" t="s">
        <v>145</v>
      </c>
      <c r="L284" s="290"/>
      <c r="M284" s="291" t="s">
        <v>1</v>
      </c>
      <c r="N284" s="292" t="s">
        <v>43</v>
      </c>
      <c r="O284" s="85"/>
      <c r="P284" s="235">
        <f>O284*H284</f>
        <v>0</v>
      </c>
      <c r="Q284" s="235">
        <v>0.75</v>
      </c>
      <c r="R284" s="235">
        <f>Q284*H284</f>
        <v>2.4344999999999999</v>
      </c>
      <c r="S284" s="235">
        <v>0</v>
      </c>
      <c r="T284" s="236">
        <f>S284*H284</f>
        <v>0</v>
      </c>
      <c r="AR284" s="237" t="s">
        <v>412</v>
      </c>
      <c r="AT284" s="237" t="s">
        <v>321</v>
      </c>
      <c r="AU284" s="237" t="s">
        <v>86</v>
      </c>
      <c r="AY284" s="16" t="s">
        <v>140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6" t="s">
        <v>86</v>
      </c>
      <c r="BK284" s="238">
        <f>ROUND(I284*H284,2)</f>
        <v>0</v>
      </c>
      <c r="BL284" s="16" t="s">
        <v>299</v>
      </c>
      <c r="BM284" s="237" t="s">
        <v>514</v>
      </c>
    </row>
    <row r="285" s="12" customFormat="1">
      <c r="B285" s="250"/>
      <c r="C285" s="251"/>
      <c r="D285" s="241" t="s">
        <v>156</v>
      </c>
      <c r="E285" s="252" t="s">
        <v>1</v>
      </c>
      <c r="F285" s="253" t="s">
        <v>515</v>
      </c>
      <c r="G285" s="251"/>
      <c r="H285" s="254">
        <v>3.246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AT285" s="260" t="s">
        <v>156</v>
      </c>
      <c r="AU285" s="260" t="s">
        <v>86</v>
      </c>
      <c r="AV285" s="12" t="s">
        <v>88</v>
      </c>
      <c r="AW285" s="12" t="s">
        <v>33</v>
      </c>
      <c r="AX285" s="12" t="s">
        <v>86</v>
      </c>
      <c r="AY285" s="260" t="s">
        <v>140</v>
      </c>
    </row>
    <row r="286" s="1" customFormat="1" ht="16.5" customHeight="1">
      <c r="B286" s="37"/>
      <c r="C286" s="226" t="s">
        <v>516</v>
      </c>
      <c r="D286" s="226" t="s">
        <v>141</v>
      </c>
      <c r="E286" s="227" t="s">
        <v>517</v>
      </c>
      <c r="F286" s="228" t="s">
        <v>518</v>
      </c>
      <c r="G286" s="229" t="s">
        <v>144</v>
      </c>
      <c r="H286" s="230">
        <v>64.920000000000002</v>
      </c>
      <c r="I286" s="231"/>
      <c r="J286" s="232">
        <f>ROUND(I286*H286,2)</f>
        <v>0</v>
      </c>
      <c r="K286" s="228" t="s">
        <v>145</v>
      </c>
      <c r="L286" s="42"/>
      <c r="M286" s="233" t="s">
        <v>1</v>
      </c>
      <c r="N286" s="234" t="s">
        <v>43</v>
      </c>
      <c r="O286" s="85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AR286" s="237" t="s">
        <v>299</v>
      </c>
      <c r="AT286" s="237" t="s">
        <v>141</v>
      </c>
      <c r="AU286" s="237" t="s">
        <v>86</v>
      </c>
      <c r="AY286" s="16" t="s">
        <v>140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6" t="s">
        <v>86</v>
      </c>
      <c r="BK286" s="238">
        <f>ROUND(I286*H286,2)</f>
        <v>0</v>
      </c>
      <c r="BL286" s="16" t="s">
        <v>299</v>
      </c>
      <c r="BM286" s="237" t="s">
        <v>519</v>
      </c>
    </row>
    <row r="287" s="1" customFormat="1" ht="16.5" customHeight="1">
      <c r="B287" s="37"/>
      <c r="C287" s="283" t="s">
        <v>520</v>
      </c>
      <c r="D287" s="283" t="s">
        <v>321</v>
      </c>
      <c r="E287" s="284" t="s">
        <v>521</v>
      </c>
      <c r="F287" s="285" t="s">
        <v>522</v>
      </c>
      <c r="G287" s="286" t="s">
        <v>523</v>
      </c>
      <c r="H287" s="287">
        <v>0.48699999999999999</v>
      </c>
      <c r="I287" s="288"/>
      <c r="J287" s="289">
        <f>ROUND(I287*H287,2)</f>
        <v>0</v>
      </c>
      <c r="K287" s="285" t="s">
        <v>145</v>
      </c>
      <c r="L287" s="290"/>
      <c r="M287" s="291" t="s">
        <v>1</v>
      </c>
      <c r="N287" s="292" t="s">
        <v>43</v>
      </c>
      <c r="O287" s="85"/>
      <c r="P287" s="235">
        <f>O287*H287</f>
        <v>0</v>
      </c>
      <c r="Q287" s="235">
        <v>0.001</v>
      </c>
      <c r="R287" s="235">
        <f>Q287*H287</f>
        <v>0.00048700000000000002</v>
      </c>
      <c r="S287" s="235">
        <v>0</v>
      </c>
      <c r="T287" s="236">
        <f>S287*H287</f>
        <v>0</v>
      </c>
      <c r="AR287" s="237" t="s">
        <v>412</v>
      </c>
      <c r="AT287" s="237" t="s">
        <v>321</v>
      </c>
      <c r="AU287" s="237" t="s">
        <v>86</v>
      </c>
      <c r="AY287" s="16" t="s">
        <v>140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6" t="s">
        <v>86</v>
      </c>
      <c r="BK287" s="238">
        <f>ROUND(I287*H287,2)</f>
        <v>0</v>
      </c>
      <c r="BL287" s="16" t="s">
        <v>299</v>
      </c>
      <c r="BM287" s="237" t="s">
        <v>524</v>
      </c>
    </row>
    <row r="288" s="12" customFormat="1">
      <c r="B288" s="250"/>
      <c r="C288" s="251"/>
      <c r="D288" s="241" t="s">
        <v>156</v>
      </c>
      <c r="E288" s="252" t="s">
        <v>1</v>
      </c>
      <c r="F288" s="253" t="s">
        <v>525</v>
      </c>
      <c r="G288" s="251"/>
      <c r="H288" s="254">
        <v>9.7379999999999995</v>
      </c>
      <c r="I288" s="255"/>
      <c r="J288" s="251"/>
      <c r="K288" s="251"/>
      <c r="L288" s="256"/>
      <c r="M288" s="257"/>
      <c r="N288" s="258"/>
      <c r="O288" s="258"/>
      <c r="P288" s="258"/>
      <c r="Q288" s="258"/>
      <c r="R288" s="258"/>
      <c r="S288" s="258"/>
      <c r="T288" s="259"/>
      <c r="AT288" s="260" t="s">
        <v>156</v>
      </c>
      <c r="AU288" s="260" t="s">
        <v>86</v>
      </c>
      <c r="AV288" s="12" t="s">
        <v>88</v>
      </c>
      <c r="AW288" s="12" t="s">
        <v>33</v>
      </c>
      <c r="AX288" s="12" t="s">
        <v>86</v>
      </c>
      <c r="AY288" s="260" t="s">
        <v>140</v>
      </c>
    </row>
    <row r="289" s="12" customFormat="1">
      <c r="B289" s="250"/>
      <c r="C289" s="251"/>
      <c r="D289" s="241" t="s">
        <v>156</v>
      </c>
      <c r="E289" s="251"/>
      <c r="F289" s="253" t="s">
        <v>526</v>
      </c>
      <c r="G289" s="251"/>
      <c r="H289" s="254">
        <v>0.48699999999999999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AT289" s="260" t="s">
        <v>156</v>
      </c>
      <c r="AU289" s="260" t="s">
        <v>86</v>
      </c>
      <c r="AV289" s="12" t="s">
        <v>88</v>
      </c>
      <c r="AW289" s="12" t="s">
        <v>4</v>
      </c>
      <c r="AX289" s="12" t="s">
        <v>86</v>
      </c>
      <c r="AY289" s="260" t="s">
        <v>140</v>
      </c>
    </row>
    <row r="290" s="1" customFormat="1" ht="24" customHeight="1">
      <c r="B290" s="37"/>
      <c r="C290" s="226" t="s">
        <v>527</v>
      </c>
      <c r="D290" s="226" t="s">
        <v>141</v>
      </c>
      <c r="E290" s="227" t="s">
        <v>528</v>
      </c>
      <c r="F290" s="228" t="s">
        <v>529</v>
      </c>
      <c r="G290" s="229" t="s">
        <v>154</v>
      </c>
      <c r="H290" s="230">
        <v>0.92000000000000004</v>
      </c>
      <c r="I290" s="231"/>
      <c r="J290" s="232">
        <f>ROUND(I290*H290,2)</f>
        <v>0</v>
      </c>
      <c r="K290" s="228" t="s">
        <v>145</v>
      </c>
      <c r="L290" s="42"/>
      <c r="M290" s="233" t="s">
        <v>1</v>
      </c>
      <c r="N290" s="234" t="s">
        <v>43</v>
      </c>
      <c r="O290" s="85"/>
      <c r="P290" s="235">
        <f>O290*H290</f>
        <v>0</v>
      </c>
      <c r="Q290" s="235">
        <v>0</v>
      </c>
      <c r="R290" s="235">
        <f>Q290*H290</f>
        <v>0</v>
      </c>
      <c r="S290" s="235">
        <v>0</v>
      </c>
      <c r="T290" s="236">
        <f>S290*H290</f>
        <v>0</v>
      </c>
      <c r="AR290" s="237" t="s">
        <v>299</v>
      </c>
      <c r="AT290" s="237" t="s">
        <v>141</v>
      </c>
      <c r="AU290" s="237" t="s">
        <v>86</v>
      </c>
      <c r="AY290" s="16" t="s">
        <v>140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6" t="s">
        <v>86</v>
      </c>
      <c r="BK290" s="238">
        <f>ROUND(I290*H290,2)</f>
        <v>0</v>
      </c>
      <c r="BL290" s="16" t="s">
        <v>299</v>
      </c>
      <c r="BM290" s="237" t="s">
        <v>530</v>
      </c>
    </row>
    <row r="291" s="12" customFormat="1">
      <c r="B291" s="250"/>
      <c r="C291" s="251"/>
      <c r="D291" s="241" t="s">
        <v>156</v>
      </c>
      <c r="E291" s="252" t="s">
        <v>1</v>
      </c>
      <c r="F291" s="253" t="s">
        <v>531</v>
      </c>
      <c r="G291" s="251"/>
      <c r="H291" s="254">
        <v>0.92000000000000004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AT291" s="260" t="s">
        <v>156</v>
      </c>
      <c r="AU291" s="260" t="s">
        <v>86</v>
      </c>
      <c r="AV291" s="12" t="s">
        <v>88</v>
      </c>
      <c r="AW291" s="12" t="s">
        <v>33</v>
      </c>
      <c r="AX291" s="12" t="s">
        <v>86</v>
      </c>
      <c r="AY291" s="260" t="s">
        <v>140</v>
      </c>
    </row>
    <row r="292" s="1" customFormat="1" ht="16.5" customHeight="1">
      <c r="B292" s="37"/>
      <c r="C292" s="283" t="s">
        <v>532</v>
      </c>
      <c r="D292" s="283" t="s">
        <v>321</v>
      </c>
      <c r="E292" s="284" t="s">
        <v>533</v>
      </c>
      <c r="F292" s="285" t="s">
        <v>534</v>
      </c>
      <c r="G292" s="286" t="s">
        <v>200</v>
      </c>
      <c r="H292" s="287">
        <v>1.8400000000000001</v>
      </c>
      <c r="I292" s="288"/>
      <c r="J292" s="289">
        <f>ROUND(I292*H292,2)</f>
        <v>0</v>
      </c>
      <c r="K292" s="285" t="s">
        <v>145</v>
      </c>
      <c r="L292" s="290"/>
      <c r="M292" s="291" t="s">
        <v>1</v>
      </c>
      <c r="N292" s="292" t="s">
        <v>43</v>
      </c>
      <c r="O292" s="85"/>
      <c r="P292" s="235">
        <f>O292*H292</f>
        <v>0</v>
      </c>
      <c r="Q292" s="235">
        <v>1</v>
      </c>
      <c r="R292" s="235">
        <f>Q292*H292</f>
        <v>1.8400000000000001</v>
      </c>
      <c r="S292" s="235">
        <v>0</v>
      </c>
      <c r="T292" s="236">
        <f>S292*H292</f>
        <v>0</v>
      </c>
      <c r="AR292" s="237" t="s">
        <v>412</v>
      </c>
      <c r="AT292" s="237" t="s">
        <v>321</v>
      </c>
      <c r="AU292" s="237" t="s">
        <v>86</v>
      </c>
      <c r="AY292" s="16" t="s">
        <v>140</v>
      </c>
      <c r="BE292" s="238">
        <f>IF(N292="základní",J292,0)</f>
        <v>0</v>
      </c>
      <c r="BF292" s="238">
        <f>IF(N292="snížená",J292,0)</f>
        <v>0</v>
      </c>
      <c r="BG292" s="238">
        <f>IF(N292="zákl. přenesená",J292,0)</f>
        <v>0</v>
      </c>
      <c r="BH292" s="238">
        <f>IF(N292="sníž. přenesená",J292,0)</f>
        <v>0</v>
      </c>
      <c r="BI292" s="238">
        <f>IF(N292="nulová",J292,0)</f>
        <v>0</v>
      </c>
      <c r="BJ292" s="16" t="s">
        <v>86</v>
      </c>
      <c r="BK292" s="238">
        <f>ROUND(I292*H292,2)</f>
        <v>0</v>
      </c>
      <c r="BL292" s="16" t="s">
        <v>299</v>
      </c>
      <c r="BM292" s="237" t="s">
        <v>535</v>
      </c>
    </row>
    <row r="293" s="12" customFormat="1">
      <c r="B293" s="250"/>
      <c r="C293" s="251"/>
      <c r="D293" s="241" t="s">
        <v>156</v>
      </c>
      <c r="E293" s="251"/>
      <c r="F293" s="253" t="s">
        <v>536</v>
      </c>
      <c r="G293" s="251"/>
      <c r="H293" s="254">
        <v>1.8400000000000001</v>
      </c>
      <c r="I293" s="255"/>
      <c r="J293" s="251"/>
      <c r="K293" s="251"/>
      <c r="L293" s="256"/>
      <c r="M293" s="257"/>
      <c r="N293" s="258"/>
      <c r="O293" s="258"/>
      <c r="P293" s="258"/>
      <c r="Q293" s="258"/>
      <c r="R293" s="258"/>
      <c r="S293" s="258"/>
      <c r="T293" s="259"/>
      <c r="AT293" s="260" t="s">
        <v>156</v>
      </c>
      <c r="AU293" s="260" t="s">
        <v>86</v>
      </c>
      <c r="AV293" s="12" t="s">
        <v>88</v>
      </c>
      <c r="AW293" s="12" t="s">
        <v>4</v>
      </c>
      <c r="AX293" s="12" t="s">
        <v>86</v>
      </c>
      <c r="AY293" s="260" t="s">
        <v>140</v>
      </c>
    </row>
    <row r="294" s="1" customFormat="1" ht="16.5" customHeight="1">
      <c r="B294" s="37"/>
      <c r="C294" s="226" t="s">
        <v>537</v>
      </c>
      <c r="D294" s="226" t="s">
        <v>141</v>
      </c>
      <c r="E294" s="227" t="s">
        <v>538</v>
      </c>
      <c r="F294" s="228" t="s">
        <v>539</v>
      </c>
      <c r="G294" s="229" t="s">
        <v>328</v>
      </c>
      <c r="H294" s="230">
        <v>36.68</v>
      </c>
      <c r="I294" s="231"/>
      <c r="J294" s="232">
        <f>ROUND(I294*H294,2)</f>
        <v>0</v>
      </c>
      <c r="K294" s="228" t="s">
        <v>145</v>
      </c>
      <c r="L294" s="42"/>
      <c r="M294" s="233" t="s">
        <v>1</v>
      </c>
      <c r="N294" s="234" t="s">
        <v>43</v>
      </c>
      <c r="O294" s="85"/>
      <c r="P294" s="235">
        <f>O294*H294</f>
        <v>0</v>
      </c>
      <c r="Q294" s="235">
        <v>2.0000000000000002E-05</v>
      </c>
      <c r="R294" s="235">
        <f>Q294*H294</f>
        <v>0.00073360000000000005</v>
      </c>
      <c r="S294" s="235">
        <v>0</v>
      </c>
      <c r="T294" s="236">
        <f>S294*H294</f>
        <v>0</v>
      </c>
      <c r="AR294" s="237" t="s">
        <v>299</v>
      </c>
      <c r="AT294" s="237" t="s">
        <v>141</v>
      </c>
      <c r="AU294" s="237" t="s">
        <v>86</v>
      </c>
      <c r="AY294" s="16" t="s">
        <v>140</v>
      </c>
      <c r="BE294" s="238">
        <f>IF(N294="základní",J294,0)</f>
        <v>0</v>
      </c>
      <c r="BF294" s="238">
        <f>IF(N294="snížená",J294,0)</f>
        <v>0</v>
      </c>
      <c r="BG294" s="238">
        <f>IF(N294="zákl. přenesená",J294,0)</f>
        <v>0</v>
      </c>
      <c r="BH294" s="238">
        <f>IF(N294="sníž. přenesená",J294,0)</f>
        <v>0</v>
      </c>
      <c r="BI294" s="238">
        <f>IF(N294="nulová",J294,0)</f>
        <v>0</v>
      </c>
      <c r="BJ294" s="16" t="s">
        <v>86</v>
      </c>
      <c r="BK294" s="238">
        <f>ROUND(I294*H294,2)</f>
        <v>0</v>
      </c>
      <c r="BL294" s="16" t="s">
        <v>299</v>
      </c>
      <c r="BM294" s="237" t="s">
        <v>540</v>
      </c>
    </row>
    <row r="295" s="12" customFormat="1">
      <c r="B295" s="250"/>
      <c r="C295" s="251"/>
      <c r="D295" s="241" t="s">
        <v>156</v>
      </c>
      <c r="E295" s="252" t="s">
        <v>1</v>
      </c>
      <c r="F295" s="253" t="s">
        <v>541</v>
      </c>
      <c r="G295" s="251"/>
      <c r="H295" s="254">
        <v>36.68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AT295" s="260" t="s">
        <v>156</v>
      </c>
      <c r="AU295" s="260" t="s">
        <v>86</v>
      </c>
      <c r="AV295" s="12" t="s">
        <v>88</v>
      </c>
      <c r="AW295" s="12" t="s">
        <v>33</v>
      </c>
      <c r="AX295" s="12" t="s">
        <v>86</v>
      </c>
      <c r="AY295" s="260" t="s">
        <v>140</v>
      </c>
    </row>
    <row r="296" s="1" customFormat="1" ht="16.5" customHeight="1">
      <c r="B296" s="37"/>
      <c r="C296" s="283" t="s">
        <v>542</v>
      </c>
      <c r="D296" s="283" t="s">
        <v>321</v>
      </c>
      <c r="E296" s="284" t="s">
        <v>543</v>
      </c>
      <c r="F296" s="285" t="s">
        <v>544</v>
      </c>
      <c r="G296" s="286" t="s">
        <v>328</v>
      </c>
      <c r="H296" s="287">
        <v>37.414000000000001</v>
      </c>
      <c r="I296" s="288"/>
      <c r="J296" s="289">
        <f>ROUND(I296*H296,2)</f>
        <v>0</v>
      </c>
      <c r="K296" s="285" t="s">
        <v>145</v>
      </c>
      <c r="L296" s="290"/>
      <c r="M296" s="291" t="s">
        <v>1</v>
      </c>
      <c r="N296" s="292" t="s">
        <v>43</v>
      </c>
      <c r="O296" s="85"/>
      <c r="P296" s="235">
        <f>O296*H296</f>
        <v>0</v>
      </c>
      <c r="Q296" s="235">
        <v>2.0000000000000002E-05</v>
      </c>
      <c r="R296" s="235">
        <f>Q296*H296</f>
        <v>0.00074828000000000004</v>
      </c>
      <c r="S296" s="235">
        <v>0</v>
      </c>
      <c r="T296" s="236">
        <f>S296*H296</f>
        <v>0</v>
      </c>
      <c r="AR296" s="237" t="s">
        <v>412</v>
      </c>
      <c r="AT296" s="237" t="s">
        <v>321</v>
      </c>
      <c r="AU296" s="237" t="s">
        <v>86</v>
      </c>
      <c r="AY296" s="16" t="s">
        <v>140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6" t="s">
        <v>86</v>
      </c>
      <c r="BK296" s="238">
        <f>ROUND(I296*H296,2)</f>
        <v>0</v>
      </c>
      <c r="BL296" s="16" t="s">
        <v>299</v>
      </c>
      <c r="BM296" s="237" t="s">
        <v>545</v>
      </c>
    </row>
    <row r="297" s="12" customFormat="1">
      <c r="B297" s="250"/>
      <c r="C297" s="251"/>
      <c r="D297" s="241" t="s">
        <v>156</v>
      </c>
      <c r="E297" s="251"/>
      <c r="F297" s="253" t="s">
        <v>546</v>
      </c>
      <c r="G297" s="251"/>
      <c r="H297" s="254">
        <v>37.414000000000001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AT297" s="260" t="s">
        <v>156</v>
      </c>
      <c r="AU297" s="260" t="s">
        <v>86</v>
      </c>
      <c r="AV297" s="12" t="s">
        <v>88</v>
      </c>
      <c r="AW297" s="12" t="s">
        <v>4</v>
      </c>
      <c r="AX297" s="12" t="s">
        <v>86</v>
      </c>
      <c r="AY297" s="260" t="s">
        <v>140</v>
      </c>
    </row>
    <row r="298" s="1" customFormat="1" ht="24" customHeight="1">
      <c r="B298" s="37"/>
      <c r="C298" s="226" t="s">
        <v>547</v>
      </c>
      <c r="D298" s="226" t="s">
        <v>141</v>
      </c>
      <c r="E298" s="227" t="s">
        <v>548</v>
      </c>
      <c r="F298" s="228" t="s">
        <v>549</v>
      </c>
      <c r="G298" s="229" t="s">
        <v>550</v>
      </c>
      <c r="H298" s="295"/>
      <c r="I298" s="231"/>
      <c r="J298" s="232">
        <f>ROUND(I298*H298,2)</f>
        <v>0</v>
      </c>
      <c r="K298" s="228" t="s">
        <v>145</v>
      </c>
      <c r="L298" s="42"/>
      <c r="M298" s="233" t="s">
        <v>1</v>
      </c>
      <c r="N298" s="234" t="s">
        <v>43</v>
      </c>
      <c r="O298" s="85"/>
      <c r="P298" s="235">
        <f>O298*H298</f>
        <v>0</v>
      </c>
      <c r="Q298" s="235">
        <v>0</v>
      </c>
      <c r="R298" s="235">
        <f>Q298*H298</f>
        <v>0</v>
      </c>
      <c r="S298" s="235">
        <v>0</v>
      </c>
      <c r="T298" s="236">
        <f>S298*H298</f>
        <v>0</v>
      </c>
      <c r="AR298" s="237" t="s">
        <v>299</v>
      </c>
      <c r="AT298" s="237" t="s">
        <v>141</v>
      </c>
      <c r="AU298" s="237" t="s">
        <v>86</v>
      </c>
      <c r="AY298" s="16" t="s">
        <v>140</v>
      </c>
      <c r="BE298" s="238">
        <f>IF(N298="základní",J298,0)</f>
        <v>0</v>
      </c>
      <c r="BF298" s="238">
        <f>IF(N298="snížená",J298,0)</f>
        <v>0</v>
      </c>
      <c r="BG298" s="238">
        <f>IF(N298="zákl. přenesená",J298,0)</f>
        <v>0</v>
      </c>
      <c r="BH298" s="238">
        <f>IF(N298="sníž. přenesená",J298,0)</f>
        <v>0</v>
      </c>
      <c r="BI298" s="238">
        <f>IF(N298="nulová",J298,0)</f>
        <v>0</v>
      </c>
      <c r="BJ298" s="16" t="s">
        <v>86</v>
      </c>
      <c r="BK298" s="238">
        <f>ROUND(I298*H298,2)</f>
        <v>0</v>
      </c>
      <c r="BL298" s="16" t="s">
        <v>299</v>
      </c>
      <c r="BM298" s="237" t="s">
        <v>551</v>
      </c>
    </row>
    <row r="299" s="10" customFormat="1" ht="25.92" customHeight="1">
      <c r="B299" s="212"/>
      <c r="C299" s="213"/>
      <c r="D299" s="214" t="s">
        <v>77</v>
      </c>
      <c r="E299" s="215" t="s">
        <v>552</v>
      </c>
      <c r="F299" s="215" t="s">
        <v>553</v>
      </c>
      <c r="G299" s="213"/>
      <c r="H299" s="213"/>
      <c r="I299" s="216"/>
      <c r="J299" s="217">
        <f>BK299</f>
        <v>0</v>
      </c>
      <c r="K299" s="213"/>
      <c r="L299" s="218"/>
      <c r="M299" s="219"/>
      <c r="N299" s="220"/>
      <c r="O299" s="220"/>
      <c r="P299" s="221">
        <f>SUM(P300:P305)</f>
        <v>0</v>
      </c>
      <c r="Q299" s="220"/>
      <c r="R299" s="221">
        <f>SUM(R300:R305)</f>
        <v>0.42038892</v>
      </c>
      <c r="S299" s="220"/>
      <c r="T299" s="222">
        <f>SUM(T300:T305)</f>
        <v>0</v>
      </c>
      <c r="AR299" s="223" t="s">
        <v>88</v>
      </c>
      <c r="AT299" s="224" t="s">
        <v>77</v>
      </c>
      <c r="AU299" s="224" t="s">
        <v>78</v>
      </c>
      <c r="AY299" s="223" t="s">
        <v>140</v>
      </c>
      <c r="BK299" s="225">
        <f>SUM(BK300:BK305)</f>
        <v>0</v>
      </c>
    </row>
    <row r="300" s="1" customFormat="1" ht="24" customHeight="1">
      <c r="B300" s="37"/>
      <c r="C300" s="226" t="s">
        <v>554</v>
      </c>
      <c r="D300" s="226" t="s">
        <v>141</v>
      </c>
      <c r="E300" s="227" t="s">
        <v>555</v>
      </c>
      <c r="F300" s="228" t="s">
        <v>556</v>
      </c>
      <c r="G300" s="229" t="s">
        <v>144</v>
      </c>
      <c r="H300" s="230">
        <v>89.792000000000002</v>
      </c>
      <c r="I300" s="231"/>
      <c r="J300" s="232">
        <f>ROUND(I300*H300,2)</f>
        <v>0</v>
      </c>
      <c r="K300" s="228" t="s">
        <v>145</v>
      </c>
      <c r="L300" s="42"/>
      <c r="M300" s="233" t="s">
        <v>1</v>
      </c>
      <c r="N300" s="234" t="s">
        <v>43</v>
      </c>
      <c r="O300" s="85"/>
      <c r="P300" s="235">
        <f>O300*H300</f>
        <v>0</v>
      </c>
      <c r="Q300" s="235">
        <v>0</v>
      </c>
      <c r="R300" s="235">
        <f>Q300*H300</f>
        <v>0</v>
      </c>
      <c r="S300" s="235">
        <v>0</v>
      </c>
      <c r="T300" s="236">
        <f>S300*H300</f>
        <v>0</v>
      </c>
      <c r="AR300" s="237" t="s">
        <v>299</v>
      </c>
      <c r="AT300" s="237" t="s">
        <v>141</v>
      </c>
      <c r="AU300" s="237" t="s">
        <v>86</v>
      </c>
      <c r="AY300" s="16" t="s">
        <v>140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6" t="s">
        <v>86</v>
      </c>
      <c r="BK300" s="238">
        <f>ROUND(I300*H300,2)</f>
        <v>0</v>
      </c>
      <c r="BL300" s="16" t="s">
        <v>299</v>
      </c>
      <c r="BM300" s="237" t="s">
        <v>557</v>
      </c>
    </row>
    <row r="301" s="12" customFormat="1">
      <c r="B301" s="250"/>
      <c r="C301" s="251"/>
      <c r="D301" s="241" t="s">
        <v>156</v>
      </c>
      <c r="E301" s="252" t="s">
        <v>1</v>
      </c>
      <c r="F301" s="253" t="s">
        <v>219</v>
      </c>
      <c r="G301" s="251"/>
      <c r="H301" s="254">
        <v>89.792000000000002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AT301" s="260" t="s">
        <v>156</v>
      </c>
      <c r="AU301" s="260" t="s">
        <v>86</v>
      </c>
      <c r="AV301" s="12" t="s">
        <v>88</v>
      </c>
      <c r="AW301" s="12" t="s">
        <v>33</v>
      </c>
      <c r="AX301" s="12" t="s">
        <v>86</v>
      </c>
      <c r="AY301" s="260" t="s">
        <v>140</v>
      </c>
    </row>
    <row r="302" s="1" customFormat="1" ht="16.5" customHeight="1">
      <c r="B302" s="37"/>
      <c r="C302" s="283" t="s">
        <v>558</v>
      </c>
      <c r="D302" s="283" t="s">
        <v>321</v>
      </c>
      <c r="E302" s="284" t="s">
        <v>559</v>
      </c>
      <c r="F302" s="285" t="s">
        <v>560</v>
      </c>
      <c r="G302" s="286" t="s">
        <v>144</v>
      </c>
      <c r="H302" s="287">
        <v>91.587999999999994</v>
      </c>
      <c r="I302" s="288"/>
      <c r="J302" s="289">
        <f>ROUND(I302*H302,2)</f>
        <v>0</v>
      </c>
      <c r="K302" s="285" t="s">
        <v>145</v>
      </c>
      <c r="L302" s="290"/>
      <c r="M302" s="291" t="s">
        <v>1</v>
      </c>
      <c r="N302" s="292" t="s">
        <v>43</v>
      </c>
      <c r="O302" s="85"/>
      <c r="P302" s="235">
        <f>O302*H302</f>
        <v>0</v>
      </c>
      <c r="Q302" s="235">
        <v>0.0045900000000000003</v>
      </c>
      <c r="R302" s="235">
        <f>Q302*H302</f>
        <v>0.42038892</v>
      </c>
      <c r="S302" s="235">
        <v>0</v>
      </c>
      <c r="T302" s="236">
        <f>S302*H302</f>
        <v>0</v>
      </c>
      <c r="AR302" s="237" t="s">
        <v>412</v>
      </c>
      <c r="AT302" s="237" t="s">
        <v>321</v>
      </c>
      <c r="AU302" s="237" t="s">
        <v>86</v>
      </c>
      <c r="AY302" s="16" t="s">
        <v>140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6" t="s">
        <v>86</v>
      </c>
      <c r="BK302" s="238">
        <f>ROUND(I302*H302,2)</f>
        <v>0</v>
      </c>
      <c r="BL302" s="16" t="s">
        <v>299</v>
      </c>
      <c r="BM302" s="237" t="s">
        <v>561</v>
      </c>
    </row>
    <row r="303" s="12" customFormat="1">
      <c r="B303" s="250"/>
      <c r="C303" s="251"/>
      <c r="D303" s="241" t="s">
        <v>156</v>
      </c>
      <c r="E303" s="252" t="s">
        <v>1</v>
      </c>
      <c r="F303" s="253" t="s">
        <v>219</v>
      </c>
      <c r="G303" s="251"/>
      <c r="H303" s="254">
        <v>89.792000000000002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AT303" s="260" t="s">
        <v>156</v>
      </c>
      <c r="AU303" s="260" t="s">
        <v>86</v>
      </c>
      <c r="AV303" s="12" t="s">
        <v>88</v>
      </c>
      <c r="AW303" s="12" t="s">
        <v>33</v>
      </c>
      <c r="AX303" s="12" t="s">
        <v>86</v>
      </c>
      <c r="AY303" s="260" t="s">
        <v>140</v>
      </c>
    </row>
    <row r="304" s="12" customFormat="1">
      <c r="B304" s="250"/>
      <c r="C304" s="251"/>
      <c r="D304" s="241" t="s">
        <v>156</v>
      </c>
      <c r="E304" s="251"/>
      <c r="F304" s="253" t="s">
        <v>562</v>
      </c>
      <c r="G304" s="251"/>
      <c r="H304" s="254">
        <v>91.587999999999994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AT304" s="260" t="s">
        <v>156</v>
      </c>
      <c r="AU304" s="260" t="s">
        <v>86</v>
      </c>
      <c r="AV304" s="12" t="s">
        <v>88</v>
      </c>
      <c r="AW304" s="12" t="s">
        <v>4</v>
      </c>
      <c r="AX304" s="12" t="s">
        <v>86</v>
      </c>
      <c r="AY304" s="260" t="s">
        <v>140</v>
      </c>
    </row>
    <row r="305" s="1" customFormat="1" ht="24" customHeight="1">
      <c r="B305" s="37"/>
      <c r="C305" s="226" t="s">
        <v>563</v>
      </c>
      <c r="D305" s="226" t="s">
        <v>141</v>
      </c>
      <c r="E305" s="227" t="s">
        <v>564</v>
      </c>
      <c r="F305" s="228" t="s">
        <v>565</v>
      </c>
      <c r="G305" s="229" t="s">
        <v>550</v>
      </c>
      <c r="H305" s="295"/>
      <c r="I305" s="231"/>
      <c r="J305" s="232">
        <f>ROUND(I305*H305,2)</f>
        <v>0</v>
      </c>
      <c r="K305" s="228" t="s">
        <v>145</v>
      </c>
      <c r="L305" s="42"/>
      <c r="M305" s="233" t="s">
        <v>1</v>
      </c>
      <c r="N305" s="234" t="s">
        <v>43</v>
      </c>
      <c r="O305" s="85"/>
      <c r="P305" s="235">
        <f>O305*H305</f>
        <v>0</v>
      </c>
      <c r="Q305" s="235">
        <v>0</v>
      </c>
      <c r="R305" s="235">
        <f>Q305*H305</f>
        <v>0</v>
      </c>
      <c r="S305" s="235">
        <v>0</v>
      </c>
      <c r="T305" s="236">
        <f>S305*H305</f>
        <v>0</v>
      </c>
      <c r="AR305" s="237" t="s">
        <v>299</v>
      </c>
      <c r="AT305" s="237" t="s">
        <v>141</v>
      </c>
      <c r="AU305" s="237" t="s">
        <v>86</v>
      </c>
      <c r="AY305" s="16" t="s">
        <v>140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6" t="s">
        <v>86</v>
      </c>
      <c r="BK305" s="238">
        <f>ROUND(I305*H305,2)</f>
        <v>0</v>
      </c>
      <c r="BL305" s="16" t="s">
        <v>299</v>
      </c>
      <c r="BM305" s="237" t="s">
        <v>566</v>
      </c>
    </row>
    <row r="306" s="10" customFormat="1" ht="25.92" customHeight="1">
      <c r="B306" s="212"/>
      <c r="C306" s="213"/>
      <c r="D306" s="214" t="s">
        <v>77</v>
      </c>
      <c r="E306" s="215" t="s">
        <v>567</v>
      </c>
      <c r="F306" s="215" t="s">
        <v>568</v>
      </c>
      <c r="G306" s="213"/>
      <c r="H306" s="213"/>
      <c r="I306" s="216"/>
      <c r="J306" s="217">
        <f>BK306</f>
        <v>0</v>
      </c>
      <c r="K306" s="213"/>
      <c r="L306" s="218"/>
      <c r="M306" s="219"/>
      <c r="N306" s="220"/>
      <c r="O306" s="220"/>
      <c r="P306" s="221">
        <f>SUM(P307:P308)</f>
        <v>0</v>
      </c>
      <c r="Q306" s="220"/>
      <c r="R306" s="221">
        <f>SUM(R307:R308)</f>
        <v>0.020400000000000001</v>
      </c>
      <c r="S306" s="220"/>
      <c r="T306" s="222">
        <f>SUM(T307:T308)</f>
        <v>0</v>
      </c>
      <c r="AR306" s="223" t="s">
        <v>88</v>
      </c>
      <c r="AT306" s="224" t="s">
        <v>77</v>
      </c>
      <c r="AU306" s="224" t="s">
        <v>78</v>
      </c>
      <c r="AY306" s="223" t="s">
        <v>140</v>
      </c>
      <c r="BK306" s="225">
        <f>SUM(BK307:BK308)</f>
        <v>0</v>
      </c>
    </row>
    <row r="307" s="1" customFormat="1" ht="24" customHeight="1">
      <c r="B307" s="37"/>
      <c r="C307" s="226" t="s">
        <v>569</v>
      </c>
      <c r="D307" s="226" t="s">
        <v>141</v>
      </c>
      <c r="E307" s="227" t="s">
        <v>570</v>
      </c>
      <c r="F307" s="228" t="s">
        <v>571</v>
      </c>
      <c r="G307" s="229" t="s">
        <v>572</v>
      </c>
      <c r="H307" s="230">
        <v>2</v>
      </c>
      <c r="I307" s="231"/>
      <c r="J307" s="232">
        <f>ROUND(I307*H307,2)</f>
        <v>0</v>
      </c>
      <c r="K307" s="228" t="s">
        <v>145</v>
      </c>
      <c r="L307" s="42"/>
      <c r="M307" s="233" t="s">
        <v>1</v>
      </c>
      <c r="N307" s="234" t="s">
        <v>43</v>
      </c>
      <c r="O307" s="85"/>
      <c r="P307" s="235">
        <f>O307*H307</f>
        <v>0</v>
      </c>
      <c r="Q307" s="235">
        <v>0.010200000000000001</v>
      </c>
      <c r="R307" s="235">
        <f>Q307*H307</f>
        <v>0.020400000000000001</v>
      </c>
      <c r="S307" s="235">
        <v>0</v>
      </c>
      <c r="T307" s="236">
        <f>S307*H307</f>
        <v>0</v>
      </c>
      <c r="AR307" s="237" t="s">
        <v>299</v>
      </c>
      <c r="AT307" s="237" t="s">
        <v>141</v>
      </c>
      <c r="AU307" s="237" t="s">
        <v>86</v>
      </c>
      <c r="AY307" s="16" t="s">
        <v>140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6" t="s">
        <v>86</v>
      </c>
      <c r="BK307" s="238">
        <f>ROUND(I307*H307,2)</f>
        <v>0</v>
      </c>
      <c r="BL307" s="16" t="s">
        <v>299</v>
      </c>
      <c r="BM307" s="237" t="s">
        <v>573</v>
      </c>
    </row>
    <row r="308" s="1" customFormat="1" ht="24" customHeight="1">
      <c r="B308" s="37"/>
      <c r="C308" s="226" t="s">
        <v>574</v>
      </c>
      <c r="D308" s="226" t="s">
        <v>141</v>
      </c>
      <c r="E308" s="227" t="s">
        <v>575</v>
      </c>
      <c r="F308" s="228" t="s">
        <v>576</v>
      </c>
      <c r="G308" s="229" t="s">
        <v>550</v>
      </c>
      <c r="H308" s="295"/>
      <c r="I308" s="231"/>
      <c r="J308" s="232">
        <f>ROUND(I308*H308,2)</f>
        <v>0</v>
      </c>
      <c r="K308" s="228" t="s">
        <v>145</v>
      </c>
      <c r="L308" s="42"/>
      <c r="M308" s="233" t="s">
        <v>1</v>
      </c>
      <c r="N308" s="234" t="s">
        <v>43</v>
      </c>
      <c r="O308" s="85"/>
      <c r="P308" s="235">
        <f>O308*H308</f>
        <v>0</v>
      </c>
      <c r="Q308" s="235">
        <v>0</v>
      </c>
      <c r="R308" s="235">
        <f>Q308*H308</f>
        <v>0</v>
      </c>
      <c r="S308" s="235">
        <v>0</v>
      </c>
      <c r="T308" s="236">
        <f>S308*H308</f>
        <v>0</v>
      </c>
      <c r="AR308" s="237" t="s">
        <v>299</v>
      </c>
      <c r="AT308" s="237" t="s">
        <v>141</v>
      </c>
      <c r="AU308" s="237" t="s">
        <v>86</v>
      </c>
      <c r="AY308" s="16" t="s">
        <v>140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6" t="s">
        <v>86</v>
      </c>
      <c r="BK308" s="238">
        <f>ROUND(I308*H308,2)</f>
        <v>0</v>
      </c>
      <c r="BL308" s="16" t="s">
        <v>299</v>
      </c>
      <c r="BM308" s="237" t="s">
        <v>577</v>
      </c>
    </row>
    <row r="309" s="10" customFormat="1" ht="25.92" customHeight="1">
      <c r="B309" s="212"/>
      <c r="C309" s="213"/>
      <c r="D309" s="214" t="s">
        <v>77</v>
      </c>
      <c r="E309" s="215" t="s">
        <v>578</v>
      </c>
      <c r="F309" s="215" t="s">
        <v>579</v>
      </c>
      <c r="G309" s="213"/>
      <c r="H309" s="213"/>
      <c r="I309" s="216"/>
      <c r="J309" s="217">
        <f>BK309</f>
        <v>0</v>
      </c>
      <c r="K309" s="213"/>
      <c r="L309" s="218"/>
      <c r="M309" s="219"/>
      <c r="N309" s="220"/>
      <c r="O309" s="220"/>
      <c r="P309" s="221">
        <f>P310+P334+P345</f>
        <v>0</v>
      </c>
      <c r="Q309" s="220"/>
      <c r="R309" s="221">
        <f>R310+R334+R345</f>
        <v>0</v>
      </c>
      <c r="S309" s="220"/>
      <c r="T309" s="222">
        <f>T310+T334+T345</f>
        <v>0</v>
      </c>
      <c r="AR309" s="223" t="s">
        <v>88</v>
      </c>
      <c r="AT309" s="224" t="s">
        <v>77</v>
      </c>
      <c r="AU309" s="224" t="s">
        <v>78</v>
      </c>
      <c r="AY309" s="223" t="s">
        <v>140</v>
      </c>
      <c r="BK309" s="225">
        <f>BK310+BK334+BK345</f>
        <v>0</v>
      </c>
    </row>
    <row r="310" s="10" customFormat="1" ht="22.8" customHeight="1">
      <c r="B310" s="212"/>
      <c r="C310" s="213"/>
      <c r="D310" s="214" t="s">
        <v>77</v>
      </c>
      <c r="E310" s="296" t="s">
        <v>83</v>
      </c>
      <c r="F310" s="296" t="s">
        <v>580</v>
      </c>
      <c r="G310" s="213"/>
      <c r="H310" s="213"/>
      <c r="I310" s="216"/>
      <c r="J310" s="297">
        <f>BK310</f>
        <v>0</v>
      </c>
      <c r="K310" s="213"/>
      <c r="L310" s="218"/>
      <c r="M310" s="219"/>
      <c r="N310" s="220"/>
      <c r="O310" s="220"/>
      <c r="P310" s="221">
        <f>SUM(P311:P333)</f>
        <v>0</v>
      </c>
      <c r="Q310" s="220"/>
      <c r="R310" s="221">
        <f>SUM(R311:R333)</f>
        <v>0</v>
      </c>
      <c r="S310" s="220"/>
      <c r="T310" s="222">
        <f>SUM(T311:T333)</f>
        <v>0</v>
      </c>
      <c r="AR310" s="223" t="s">
        <v>88</v>
      </c>
      <c r="AT310" s="224" t="s">
        <v>77</v>
      </c>
      <c r="AU310" s="224" t="s">
        <v>86</v>
      </c>
      <c r="AY310" s="223" t="s">
        <v>140</v>
      </c>
      <c r="BK310" s="225">
        <f>SUM(BK311:BK333)</f>
        <v>0</v>
      </c>
    </row>
    <row r="311" s="1" customFormat="1" ht="16.5" customHeight="1">
      <c r="B311" s="37"/>
      <c r="C311" s="226" t="s">
        <v>581</v>
      </c>
      <c r="D311" s="226" t="s">
        <v>141</v>
      </c>
      <c r="E311" s="227" t="s">
        <v>83</v>
      </c>
      <c r="F311" s="228" t="s">
        <v>582</v>
      </c>
      <c r="G311" s="229" t="s">
        <v>583</v>
      </c>
      <c r="H311" s="230">
        <v>1</v>
      </c>
      <c r="I311" s="231"/>
      <c r="J311" s="232">
        <f>ROUND(I311*H311,2)</f>
        <v>0</v>
      </c>
      <c r="K311" s="228" t="s">
        <v>584</v>
      </c>
      <c r="L311" s="42"/>
      <c r="M311" s="233" t="s">
        <v>1</v>
      </c>
      <c r="N311" s="234" t="s">
        <v>43</v>
      </c>
      <c r="O311" s="85"/>
      <c r="P311" s="235">
        <f>O311*H311</f>
        <v>0</v>
      </c>
      <c r="Q311" s="235">
        <v>0</v>
      </c>
      <c r="R311" s="235">
        <f>Q311*H311</f>
        <v>0</v>
      </c>
      <c r="S311" s="235">
        <v>0</v>
      </c>
      <c r="T311" s="236">
        <f>S311*H311</f>
        <v>0</v>
      </c>
      <c r="AR311" s="237" t="s">
        <v>299</v>
      </c>
      <c r="AT311" s="237" t="s">
        <v>141</v>
      </c>
      <c r="AU311" s="237" t="s">
        <v>88</v>
      </c>
      <c r="AY311" s="16" t="s">
        <v>140</v>
      </c>
      <c r="BE311" s="238">
        <f>IF(N311="základní",J311,0)</f>
        <v>0</v>
      </c>
      <c r="BF311" s="238">
        <f>IF(N311="snížená",J311,0)</f>
        <v>0</v>
      </c>
      <c r="BG311" s="238">
        <f>IF(N311="zákl. přenesená",J311,0)</f>
        <v>0</v>
      </c>
      <c r="BH311" s="238">
        <f>IF(N311="sníž. přenesená",J311,0)</f>
        <v>0</v>
      </c>
      <c r="BI311" s="238">
        <f>IF(N311="nulová",J311,0)</f>
        <v>0</v>
      </c>
      <c r="BJ311" s="16" t="s">
        <v>86</v>
      </c>
      <c r="BK311" s="238">
        <f>ROUND(I311*H311,2)</f>
        <v>0</v>
      </c>
      <c r="BL311" s="16" t="s">
        <v>299</v>
      </c>
      <c r="BM311" s="237" t="s">
        <v>585</v>
      </c>
    </row>
    <row r="312" s="1" customFormat="1" ht="16.5" customHeight="1">
      <c r="B312" s="37"/>
      <c r="C312" s="226" t="s">
        <v>586</v>
      </c>
      <c r="D312" s="226" t="s">
        <v>141</v>
      </c>
      <c r="E312" s="227" t="s">
        <v>89</v>
      </c>
      <c r="F312" s="228" t="s">
        <v>587</v>
      </c>
      <c r="G312" s="229" t="s">
        <v>583</v>
      </c>
      <c r="H312" s="230">
        <v>2</v>
      </c>
      <c r="I312" s="231"/>
      <c r="J312" s="232">
        <f>ROUND(I312*H312,2)</f>
        <v>0</v>
      </c>
      <c r="K312" s="228" t="s">
        <v>584</v>
      </c>
      <c r="L312" s="42"/>
      <c r="M312" s="233" t="s">
        <v>1</v>
      </c>
      <c r="N312" s="234" t="s">
        <v>43</v>
      </c>
      <c r="O312" s="85"/>
      <c r="P312" s="235">
        <f>O312*H312</f>
        <v>0</v>
      </c>
      <c r="Q312" s="235">
        <v>0</v>
      </c>
      <c r="R312" s="235">
        <f>Q312*H312</f>
        <v>0</v>
      </c>
      <c r="S312" s="235">
        <v>0</v>
      </c>
      <c r="T312" s="236">
        <f>S312*H312</f>
        <v>0</v>
      </c>
      <c r="AR312" s="237" t="s">
        <v>299</v>
      </c>
      <c r="AT312" s="237" t="s">
        <v>141</v>
      </c>
      <c r="AU312" s="237" t="s">
        <v>88</v>
      </c>
      <c r="AY312" s="16" t="s">
        <v>140</v>
      </c>
      <c r="BE312" s="238">
        <f>IF(N312="základní",J312,0)</f>
        <v>0</v>
      </c>
      <c r="BF312" s="238">
        <f>IF(N312="snížená",J312,0)</f>
        <v>0</v>
      </c>
      <c r="BG312" s="238">
        <f>IF(N312="zákl. přenesená",J312,0)</f>
        <v>0</v>
      </c>
      <c r="BH312" s="238">
        <f>IF(N312="sníž. přenesená",J312,0)</f>
        <v>0</v>
      </c>
      <c r="BI312" s="238">
        <f>IF(N312="nulová",J312,0)</f>
        <v>0</v>
      </c>
      <c r="BJ312" s="16" t="s">
        <v>86</v>
      </c>
      <c r="BK312" s="238">
        <f>ROUND(I312*H312,2)</f>
        <v>0</v>
      </c>
      <c r="BL312" s="16" t="s">
        <v>299</v>
      </c>
      <c r="BM312" s="237" t="s">
        <v>588</v>
      </c>
    </row>
    <row r="313" s="1" customFormat="1" ht="16.5" customHeight="1">
      <c r="B313" s="37"/>
      <c r="C313" s="226" t="s">
        <v>589</v>
      </c>
      <c r="D313" s="226" t="s">
        <v>141</v>
      </c>
      <c r="E313" s="227" t="s">
        <v>92</v>
      </c>
      <c r="F313" s="228" t="s">
        <v>590</v>
      </c>
      <c r="G313" s="229" t="s">
        <v>583</v>
      </c>
      <c r="H313" s="230">
        <v>9</v>
      </c>
      <c r="I313" s="231"/>
      <c r="J313" s="232">
        <f>ROUND(I313*H313,2)</f>
        <v>0</v>
      </c>
      <c r="K313" s="228" t="s">
        <v>584</v>
      </c>
      <c r="L313" s="42"/>
      <c r="M313" s="233" t="s">
        <v>1</v>
      </c>
      <c r="N313" s="234" t="s">
        <v>43</v>
      </c>
      <c r="O313" s="85"/>
      <c r="P313" s="235">
        <f>O313*H313</f>
        <v>0</v>
      </c>
      <c r="Q313" s="235">
        <v>0</v>
      </c>
      <c r="R313" s="235">
        <f>Q313*H313</f>
        <v>0</v>
      </c>
      <c r="S313" s="235">
        <v>0</v>
      </c>
      <c r="T313" s="236">
        <f>S313*H313</f>
        <v>0</v>
      </c>
      <c r="AR313" s="237" t="s">
        <v>299</v>
      </c>
      <c r="AT313" s="237" t="s">
        <v>141</v>
      </c>
      <c r="AU313" s="237" t="s">
        <v>88</v>
      </c>
      <c r="AY313" s="16" t="s">
        <v>140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6" t="s">
        <v>86</v>
      </c>
      <c r="BK313" s="238">
        <f>ROUND(I313*H313,2)</f>
        <v>0</v>
      </c>
      <c r="BL313" s="16" t="s">
        <v>299</v>
      </c>
      <c r="BM313" s="237" t="s">
        <v>591</v>
      </c>
    </row>
    <row r="314" s="1" customFormat="1" ht="16.5" customHeight="1">
      <c r="B314" s="37"/>
      <c r="C314" s="226" t="s">
        <v>592</v>
      </c>
      <c r="D314" s="226" t="s">
        <v>141</v>
      </c>
      <c r="E314" s="227" t="s">
        <v>95</v>
      </c>
      <c r="F314" s="228" t="s">
        <v>593</v>
      </c>
      <c r="G314" s="229" t="s">
        <v>583</v>
      </c>
      <c r="H314" s="230">
        <v>1</v>
      </c>
      <c r="I314" s="231"/>
      <c r="J314" s="232">
        <f>ROUND(I314*H314,2)</f>
        <v>0</v>
      </c>
      <c r="K314" s="228" t="s">
        <v>584</v>
      </c>
      <c r="L314" s="42"/>
      <c r="M314" s="233" t="s">
        <v>1</v>
      </c>
      <c r="N314" s="234" t="s">
        <v>43</v>
      </c>
      <c r="O314" s="85"/>
      <c r="P314" s="235">
        <f>O314*H314</f>
        <v>0</v>
      </c>
      <c r="Q314" s="235">
        <v>0</v>
      </c>
      <c r="R314" s="235">
        <f>Q314*H314</f>
        <v>0</v>
      </c>
      <c r="S314" s="235">
        <v>0</v>
      </c>
      <c r="T314" s="236">
        <f>S314*H314</f>
        <v>0</v>
      </c>
      <c r="AR314" s="237" t="s">
        <v>299</v>
      </c>
      <c r="AT314" s="237" t="s">
        <v>141</v>
      </c>
      <c r="AU314" s="237" t="s">
        <v>88</v>
      </c>
      <c r="AY314" s="16" t="s">
        <v>140</v>
      </c>
      <c r="BE314" s="238">
        <f>IF(N314="základní",J314,0)</f>
        <v>0</v>
      </c>
      <c r="BF314" s="238">
        <f>IF(N314="snížená",J314,0)</f>
        <v>0</v>
      </c>
      <c r="BG314" s="238">
        <f>IF(N314="zákl. přenesená",J314,0)</f>
        <v>0</v>
      </c>
      <c r="BH314" s="238">
        <f>IF(N314="sníž. přenesená",J314,0)</f>
        <v>0</v>
      </c>
      <c r="BI314" s="238">
        <f>IF(N314="nulová",J314,0)</f>
        <v>0</v>
      </c>
      <c r="BJ314" s="16" t="s">
        <v>86</v>
      </c>
      <c r="BK314" s="238">
        <f>ROUND(I314*H314,2)</f>
        <v>0</v>
      </c>
      <c r="BL314" s="16" t="s">
        <v>299</v>
      </c>
      <c r="BM314" s="237" t="s">
        <v>594</v>
      </c>
    </row>
    <row r="315" s="1" customFormat="1" ht="16.5" customHeight="1">
      <c r="B315" s="37"/>
      <c r="C315" s="226" t="s">
        <v>595</v>
      </c>
      <c r="D315" s="226" t="s">
        <v>141</v>
      </c>
      <c r="E315" s="227" t="s">
        <v>98</v>
      </c>
      <c r="F315" s="228" t="s">
        <v>596</v>
      </c>
      <c r="G315" s="229" t="s">
        <v>583</v>
      </c>
      <c r="H315" s="230">
        <v>13</v>
      </c>
      <c r="I315" s="231"/>
      <c r="J315" s="232">
        <f>ROUND(I315*H315,2)</f>
        <v>0</v>
      </c>
      <c r="K315" s="228" t="s">
        <v>584</v>
      </c>
      <c r="L315" s="42"/>
      <c r="M315" s="233" t="s">
        <v>1</v>
      </c>
      <c r="N315" s="234" t="s">
        <v>43</v>
      </c>
      <c r="O315" s="85"/>
      <c r="P315" s="235">
        <f>O315*H315</f>
        <v>0</v>
      </c>
      <c r="Q315" s="235">
        <v>0</v>
      </c>
      <c r="R315" s="235">
        <f>Q315*H315</f>
        <v>0</v>
      </c>
      <c r="S315" s="235">
        <v>0</v>
      </c>
      <c r="T315" s="236">
        <f>S315*H315</f>
        <v>0</v>
      </c>
      <c r="AR315" s="237" t="s">
        <v>299</v>
      </c>
      <c r="AT315" s="237" t="s">
        <v>141</v>
      </c>
      <c r="AU315" s="237" t="s">
        <v>88</v>
      </c>
      <c r="AY315" s="16" t="s">
        <v>140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6" t="s">
        <v>86</v>
      </c>
      <c r="BK315" s="238">
        <f>ROUND(I315*H315,2)</f>
        <v>0</v>
      </c>
      <c r="BL315" s="16" t="s">
        <v>299</v>
      </c>
      <c r="BM315" s="237" t="s">
        <v>597</v>
      </c>
    </row>
    <row r="316" s="1" customFormat="1" ht="16.5" customHeight="1">
      <c r="B316" s="37"/>
      <c r="C316" s="226" t="s">
        <v>598</v>
      </c>
      <c r="D316" s="226" t="s">
        <v>141</v>
      </c>
      <c r="E316" s="227" t="s">
        <v>599</v>
      </c>
      <c r="F316" s="228" t="s">
        <v>600</v>
      </c>
      <c r="G316" s="229" t="s">
        <v>583</v>
      </c>
      <c r="H316" s="230">
        <v>7</v>
      </c>
      <c r="I316" s="231"/>
      <c r="J316" s="232">
        <f>ROUND(I316*H316,2)</f>
        <v>0</v>
      </c>
      <c r="K316" s="228" t="s">
        <v>584</v>
      </c>
      <c r="L316" s="42"/>
      <c r="M316" s="233" t="s">
        <v>1</v>
      </c>
      <c r="N316" s="234" t="s">
        <v>43</v>
      </c>
      <c r="O316" s="85"/>
      <c r="P316" s="235">
        <f>O316*H316</f>
        <v>0</v>
      </c>
      <c r="Q316" s="235">
        <v>0</v>
      </c>
      <c r="R316" s="235">
        <f>Q316*H316</f>
        <v>0</v>
      </c>
      <c r="S316" s="235">
        <v>0</v>
      </c>
      <c r="T316" s="236">
        <f>S316*H316</f>
        <v>0</v>
      </c>
      <c r="AR316" s="237" t="s">
        <v>299</v>
      </c>
      <c r="AT316" s="237" t="s">
        <v>141</v>
      </c>
      <c r="AU316" s="237" t="s">
        <v>88</v>
      </c>
      <c r="AY316" s="16" t="s">
        <v>140</v>
      </c>
      <c r="BE316" s="238">
        <f>IF(N316="základní",J316,0)</f>
        <v>0</v>
      </c>
      <c r="BF316" s="238">
        <f>IF(N316="snížená",J316,0)</f>
        <v>0</v>
      </c>
      <c r="BG316" s="238">
        <f>IF(N316="zákl. přenesená",J316,0)</f>
        <v>0</v>
      </c>
      <c r="BH316" s="238">
        <f>IF(N316="sníž. přenesená",J316,0)</f>
        <v>0</v>
      </c>
      <c r="BI316" s="238">
        <f>IF(N316="nulová",J316,0)</f>
        <v>0</v>
      </c>
      <c r="BJ316" s="16" t="s">
        <v>86</v>
      </c>
      <c r="BK316" s="238">
        <f>ROUND(I316*H316,2)</f>
        <v>0</v>
      </c>
      <c r="BL316" s="16" t="s">
        <v>299</v>
      </c>
      <c r="BM316" s="237" t="s">
        <v>601</v>
      </c>
    </row>
    <row r="317" s="1" customFormat="1" ht="16.5" customHeight="1">
      <c r="B317" s="37"/>
      <c r="C317" s="226" t="s">
        <v>602</v>
      </c>
      <c r="D317" s="226" t="s">
        <v>141</v>
      </c>
      <c r="E317" s="227" t="s">
        <v>603</v>
      </c>
      <c r="F317" s="228" t="s">
        <v>604</v>
      </c>
      <c r="G317" s="229" t="s">
        <v>583</v>
      </c>
      <c r="H317" s="230">
        <v>1</v>
      </c>
      <c r="I317" s="231"/>
      <c r="J317" s="232">
        <f>ROUND(I317*H317,2)</f>
        <v>0</v>
      </c>
      <c r="K317" s="228" t="s">
        <v>584</v>
      </c>
      <c r="L317" s="42"/>
      <c r="M317" s="233" t="s">
        <v>1</v>
      </c>
      <c r="N317" s="234" t="s">
        <v>43</v>
      </c>
      <c r="O317" s="85"/>
      <c r="P317" s="235">
        <f>O317*H317</f>
        <v>0</v>
      </c>
      <c r="Q317" s="235">
        <v>0</v>
      </c>
      <c r="R317" s="235">
        <f>Q317*H317</f>
        <v>0</v>
      </c>
      <c r="S317" s="235">
        <v>0</v>
      </c>
      <c r="T317" s="236">
        <f>S317*H317</f>
        <v>0</v>
      </c>
      <c r="AR317" s="237" t="s">
        <v>299</v>
      </c>
      <c r="AT317" s="237" t="s">
        <v>141</v>
      </c>
      <c r="AU317" s="237" t="s">
        <v>88</v>
      </c>
      <c r="AY317" s="16" t="s">
        <v>140</v>
      </c>
      <c r="BE317" s="238">
        <f>IF(N317="základní",J317,0)</f>
        <v>0</v>
      </c>
      <c r="BF317" s="238">
        <f>IF(N317="snížená",J317,0)</f>
        <v>0</v>
      </c>
      <c r="BG317" s="238">
        <f>IF(N317="zákl. přenesená",J317,0)</f>
        <v>0</v>
      </c>
      <c r="BH317" s="238">
        <f>IF(N317="sníž. přenesená",J317,0)</f>
        <v>0</v>
      </c>
      <c r="BI317" s="238">
        <f>IF(N317="nulová",J317,0)</f>
        <v>0</v>
      </c>
      <c r="BJ317" s="16" t="s">
        <v>86</v>
      </c>
      <c r="BK317" s="238">
        <f>ROUND(I317*H317,2)</f>
        <v>0</v>
      </c>
      <c r="BL317" s="16" t="s">
        <v>299</v>
      </c>
      <c r="BM317" s="237" t="s">
        <v>605</v>
      </c>
    </row>
    <row r="318" s="1" customFormat="1" ht="16.5" customHeight="1">
      <c r="B318" s="37"/>
      <c r="C318" s="226" t="s">
        <v>606</v>
      </c>
      <c r="D318" s="226" t="s">
        <v>141</v>
      </c>
      <c r="E318" s="227" t="s">
        <v>607</v>
      </c>
      <c r="F318" s="228" t="s">
        <v>608</v>
      </c>
      <c r="G318" s="229" t="s">
        <v>328</v>
      </c>
      <c r="H318" s="230">
        <v>15</v>
      </c>
      <c r="I318" s="231"/>
      <c r="J318" s="232">
        <f>ROUND(I318*H318,2)</f>
        <v>0</v>
      </c>
      <c r="K318" s="228" t="s">
        <v>584</v>
      </c>
      <c r="L318" s="42"/>
      <c r="M318" s="233" t="s">
        <v>1</v>
      </c>
      <c r="N318" s="234" t="s">
        <v>43</v>
      </c>
      <c r="O318" s="85"/>
      <c r="P318" s="235">
        <f>O318*H318</f>
        <v>0</v>
      </c>
      <c r="Q318" s="235">
        <v>0</v>
      </c>
      <c r="R318" s="235">
        <f>Q318*H318</f>
        <v>0</v>
      </c>
      <c r="S318" s="235">
        <v>0</v>
      </c>
      <c r="T318" s="236">
        <f>S318*H318</f>
        <v>0</v>
      </c>
      <c r="AR318" s="237" t="s">
        <v>299</v>
      </c>
      <c r="AT318" s="237" t="s">
        <v>141</v>
      </c>
      <c r="AU318" s="237" t="s">
        <v>88</v>
      </c>
      <c r="AY318" s="16" t="s">
        <v>140</v>
      </c>
      <c r="BE318" s="238">
        <f>IF(N318="základní",J318,0)</f>
        <v>0</v>
      </c>
      <c r="BF318" s="238">
        <f>IF(N318="snížená",J318,0)</f>
        <v>0</v>
      </c>
      <c r="BG318" s="238">
        <f>IF(N318="zákl. přenesená",J318,0)</f>
        <v>0</v>
      </c>
      <c r="BH318" s="238">
        <f>IF(N318="sníž. přenesená",J318,0)</f>
        <v>0</v>
      </c>
      <c r="BI318" s="238">
        <f>IF(N318="nulová",J318,0)</f>
        <v>0</v>
      </c>
      <c r="BJ318" s="16" t="s">
        <v>86</v>
      </c>
      <c r="BK318" s="238">
        <f>ROUND(I318*H318,2)</f>
        <v>0</v>
      </c>
      <c r="BL318" s="16" t="s">
        <v>299</v>
      </c>
      <c r="BM318" s="237" t="s">
        <v>609</v>
      </c>
    </row>
    <row r="319" s="1" customFormat="1" ht="16.5" customHeight="1">
      <c r="B319" s="37"/>
      <c r="C319" s="226" t="s">
        <v>610</v>
      </c>
      <c r="D319" s="226" t="s">
        <v>141</v>
      </c>
      <c r="E319" s="227" t="s">
        <v>611</v>
      </c>
      <c r="F319" s="228" t="s">
        <v>612</v>
      </c>
      <c r="G319" s="229" t="s">
        <v>328</v>
      </c>
      <c r="H319" s="230">
        <v>40</v>
      </c>
      <c r="I319" s="231"/>
      <c r="J319" s="232">
        <f>ROUND(I319*H319,2)</f>
        <v>0</v>
      </c>
      <c r="K319" s="228" t="s">
        <v>584</v>
      </c>
      <c r="L319" s="42"/>
      <c r="M319" s="233" t="s">
        <v>1</v>
      </c>
      <c r="N319" s="234" t="s">
        <v>43</v>
      </c>
      <c r="O319" s="85"/>
      <c r="P319" s="235">
        <f>O319*H319</f>
        <v>0</v>
      </c>
      <c r="Q319" s="235">
        <v>0</v>
      </c>
      <c r="R319" s="235">
        <f>Q319*H319</f>
        <v>0</v>
      </c>
      <c r="S319" s="235">
        <v>0</v>
      </c>
      <c r="T319" s="236">
        <f>S319*H319</f>
        <v>0</v>
      </c>
      <c r="AR319" s="237" t="s">
        <v>299</v>
      </c>
      <c r="AT319" s="237" t="s">
        <v>141</v>
      </c>
      <c r="AU319" s="237" t="s">
        <v>88</v>
      </c>
      <c r="AY319" s="16" t="s">
        <v>140</v>
      </c>
      <c r="BE319" s="238">
        <f>IF(N319="základní",J319,0)</f>
        <v>0</v>
      </c>
      <c r="BF319" s="238">
        <f>IF(N319="snížená",J319,0)</f>
        <v>0</v>
      </c>
      <c r="BG319" s="238">
        <f>IF(N319="zákl. přenesená",J319,0)</f>
        <v>0</v>
      </c>
      <c r="BH319" s="238">
        <f>IF(N319="sníž. přenesená",J319,0)</f>
        <v>0</v>
      </c>
      <c r="BI319" s="238">
        <f>IF(N319="nulová",J319,0)</f>
        <v>0</v>
      </c>
      <c r="BJ319" s="16" t="s">
        <v>86</v>
      </c>
      <c r="BK319" s="238">
        <f>ROUND(I319*H319,2)</f>
        <v>0</v>
      </c>
      <c r="BL319" s="16" t="s">
        <v>299</v>
      </c>
      <c r="BM319" s="237" t="s">
        <v>613</v>
      </c>
    </row>
    <row r="320" s="1" customFormat="1" ht="16.5" customHeight="1">
      <c r="B320" s="37"/>
      <c r="C320" s="226" t="s">
        <v>614</v>
      </c>
      <c r="D320" s="226" t="s">
        <v>141</v>
      </c>
      <c r="E320" s="227" t="s">
        <v>187</v>
      </c>
      <c r="F320" s="228" t="s">
        <v>615</v>
      </c>
      <c r="G320" s="229" t="s">
        <v>328</v>
      </c>
      <c r="H320" s="230">
        <v>95</v>
      </c>
      <c r="I320" s="231"/>
      <c r="J320" s="232">
        <f>ROUND(I320*H320,2)</f>
        <v>0</v>
      </c>
      <c r="K320" s="228" t="s">
        <v>584</v>
      </c>
      <c r="L320" s="42"/>
      <c r="M320" s="233" t="s">
        <v>1</v>
      </c>
      <c r="N320" s="234" t="s">
        <v>43</v>
      </c>
      <c r="O320" s="85"/>
      <c r="P320" s="235">
        <f>O320*H320</f>
        <v>0</v>
      </c>
      <c r="Q320" s="235">
        <v>0</v>
      </c>
      <c r="R320" s="235">
        <f>Q320*H320</f>
        <v>0</v>
      </c>
      <c r="S320" s="235">
        <v>0</v>
      </c>
      <c r="T320" s="236">
        <f>S320*H320</f>
        <v>0</v>
      </c>
      <c r="AR320" s="237" t="s">
        <v>299</v>
      </c>
      <c r="AT320" s="237" t="s">
        <v>141</v>
      </c>
      <c r="AU320" s="237" t="s">
        <v>88</v>
      </c>
      <c r="AY320" s="16" t="s">
        <v>140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6" t="s">
        <v>86</v>
      </c>
      <c r="BK320" s="238">
        <f>ROUND(I320*H320,2)</f>
        <v>0</v>
      </c>
      <c r="BL320" s="16" t="s">
        <v>299</v>
      </c>
      <c r="BM320" s="237" t="s">
        <v>616</v>
      </c>
    </row>
    <row r="321" s="1" customFormat="1" ht="16.5" customHeight="1">
      <c r="B321" s="37"/>
      <c r="C321" s="226" t="s">
        <v>617</v>
      </c>
      <c r="D321" s="226" t="s">
        <v>141</v>
      </c>
      <c r="E321" s="227" t="s">
        <v>197</v>
      </c>
      <c r="F321" s="228" t="s">
        <v>618</v>
      </c>
      <c r="G321" s="229" t="s">
        <v>583</v>
      </c>
      <c r="H321" s="230">
        <v>1</v>
      </c>
      <c r="I321" s="231"/>
      <c r="J321" s="232">
        <f>ROUND(I321*H321,2)</f>
        <v>0</v>
      </c>
      <c r="K321" s="228" t="s">
        <v>584</v>
      </c>
      <c r="L321" s="42"/>
      <c r="M321" s="233" t="s">
        <v>1</v>
      </c>
      <c r="N321" s="234" t="s">
        <v>43</v>
      </c>
      <c r="O321" s="85"/>
      <c r="P321" s="235">
        <f>O321*H321</f>
        <v>0</v>
      </c>
      <c r="Q321" s="235">
        <v>0</v>
      </c>
      <c r="R321" s="235">
        <f>Q321*H321</f>
        <v>0</v>
      </c>
      <c r="S321" s="235">
        <v>0</v>
      </c>
      <c r="T321" s="236">
        <f>S321*H321</f>
        <v>0</v>
      </c>
      <c r="AR321" s="237" t="s">
        <v>299</v>
      </c>
      <c r="AT321" s="237" t="s">
        <v>141</v>
      </c>
      <c r="AU321" s="237" t="s">
        <v>88</v>
      </c>
      <c r="AY321" s="16" t="s">
        <v>140</v>
      </c>
      <c r="BE321" s="238">
        <f>IF(N321="základní",J321,0)</f>
        <v>0</v>
      </c>
      <c r="BF321" s="238">
        <f>IF(N321="snížená",J321,0)</f>
        <v>0</v>
      </c>
      <c r="BG321" s="238">
        <f>IF(N321="zákl. přenesená",J321,0)</f>
        <v>0</v>
      </c>
      <c r="BH321" s="238">
        <f>IF(N321="sníž. přenesená",J321,0)</f>
        <v>0</v>
      </c>
      <c r="BI321" s="238">
        <f>IF(N321="nulová",J321,0)</f>
        <v>0</v>
      </c>
      <c r="BJ321" s="16" t="s">
        <v>86</v>
      </c>
      <c r="BK321" s="238">
        <f>ROUND(I321*H321,2)</f>
        <v>0</v>
      </c>
      <c r="BL321" s="16" t="s">
        <v>299</v>
      </c>
      <c r="BM321" s="237" t="s">
        <v>619</v>
      </c>
    </row>
    <row r="322" s="1" customFormat="1" ht="16.5" customHeight="1">
      <c r="B322" s="37"/>
      <c r="C322" s="226" t="s">
        <v>620</v>
      </c>
      <c r="D322" s="226" t="s">
        <v>141</v>
      </c>
      <c r="E322" s="227" t="s">
        <v>202</v>
      </c>
      <c r="F322" s="228" t="s">
        <v>621</v>
      </c>
      <c r="G322" s="229" t="s">
        <v>328</v>
      </c>
      <c r="H322" s="230">
        <v>20</v>
      </c>
      <c r="I322" s="231"/>
      <c r="J322" s="232">
        <f>ROUND(I322*H322,2)</f>
        <v>0</v>
      </c>
      <c r="K322" s="228" t="s">
        <v>584</v>
      </c>
      <c r="L322" s="42"/>
      <c r="M322" s="233" t="s">
        <v>1</v>
      </c>
      <c r="N322" s="234" t="s">
        <v>43</v>
      </c>
      <c r="O322" s="85"/>
      <c r="P322" s="235">
        <f>O322*H322</f>
        <v>0</v>
      </c>
      <c r="Q322" s="235">
        <v>0</v>
      </c>
      <c r="R322" s="235">
        <f>Q322*H322</f>
        <v>0</v>
      </c>
      <c r="S322" s="235">
        <v>0</v>
      </c>
      <c r="T322" s="236">
        <f>S322*H322</f>
        <v>0</v>
      </c>
      <c r="AR322" s="237" t="s">
        <v>299</v>
      </c>
      <c r="AT322" s="237" t="s">
        <v>141</v>
      </c>
      <c r="AU322" s="237" t="s">
        <v>88</v>
      </c>
      <c r="AY322" s="16" t="s">
        <v>140</v>
      </c>
      <c r="BE322" s="238">
        <f>IF(N322="základní",J322,0)</f>
        <v>0</v>
      </c>
      <c r="BF322" s="238">
        <f>IF(N322="snížená",J322,0)</f>
        <v>0</v>
      </c>
      <c r="BG322" s="238">
        <f>IF(N322="zákl. přenesená",J322,0)</f>
        <v>0</v>
      </c>
      <c r="BH322" s="238">
        <f>IF(N322="sníž. přenesená",J322,0)</f>
        <v>0</v>
      </c>
      <c r="BI322" s="238">
        <f>IF(N322="nulová",J322,0)</f>
        <v>0</v>
      </c>
      <c r="BJ322" s="16" t="s">
        <v>86</v>
      </c>
      <c r="BK322" s="238">
        <f>ROUND(I322*H322,2)</f>
        <v>0</v>
      </c>
      <c r="BL322" s="16" t="s">
        <v>299</v>
      </c>
      <c r="BM322" s="237" t="s">
        <v>622</v>
      </c>
    </row>
    <row r="323" s="1" customFormat="1" ht="16.5" customHeight="1">
      <c r="B323" s="37"/>
      <c r="C323" s="226" t="s">
        <v>623</v>
      </c>
      <c r="D323" s="226" t="s">
        <v>141</v>
      </c>
      <c r="E323" s="227" t="s">
        <v>207</v>
      </c>
      <c r="F323" s="228" t="s">
        <v>624</v>
      </c>
      <c r="G323" s="229" t="s">
        <v>328</v>
      </c>
      <c r="H323" s="230">
        <v>10</v>
      </c>
      <c r="I323" s="231"/>
      <c r="J323" s="232">
        <f>ROUND(I323*H323,2)</f>
        <v>0</v>
      </c>
      <c r="K323" s="228" t="s">
        <v>584</v>
      </c>
      <c r="L323" s="42"/>
      <c r="M323" s="233" t="s">
        <v>1</v>
      </c>
      <c r="N323" s="234" t="s">
        <v>43</v>
      </c>
      <c r="O323" s="85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AR323" s="237" t="s">
        <v>299</v>
      </c>
      <c r="AT323" s="237" t="s">
        <v>141</v>
      </c>
      <c r="AU323" s="237" t="s">
        <v>88</v>
      </c>
      <c r="AY323" s="16" t="s">
        <v>140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6" t="s">
        <v>86</v>
      </c>
      <c r="BK323" s="238">
        <f>ROUND(I323*H323,2)</f>
        <v>0</v>
      </c>
      <c r="BL323" s="16" t="s">
        <v>299</v>
      </c>
      <c r="BM323" s="237" t="s">
        <v>625</v>
      </c>
    </row>
    <row r="324" s="1" customFormat="1" ht="16.5" customHeight="1">
      <c r="B324" s="37"/>
      <c r="C324" s="226" t="s">
        <v>626</v>
      </c>
      <c r="D324" s="226" t="s">
        <v>141</v>
      </c>
      <c r="E324" s="227" t="s">
        <v>211</v>
      </c>
      <c r="F324" s="228" t="s">
        <v>627</v>
      </c>
      <c r="G324" s="229" t="s">
        <v>328</v>
      </c>
      <c r="H324" s="230">
        <v>20</v>
      </c>
      <c r="I324" s="231"/>
      <c r="J324" s="232">
        <f>ROUND(I324*H324,2)</f>
        <v>0</v>
      </c>
      <c r="K324" s="228" t="s">
        <v>584</v>
      </c>
      <c r="L324" s="42"/>
      <c r="M324" s="233" t="s">
        <v>1</v>
      </c>
      <c r="N324" s="234" t="s">
        <v>43</v>
      </c>
      <c r="O324" s="85"/>
      <c r="P324" s="235">
        <f>O324*H324</f>
        <v>0</v>
      </c>
      <c r="Q324" s="235">
        <v>0</v>
      </c>
      <c r="R324" s="235">
        <f>Q324*H324</f>
        <v>0</v>
      </c>
      <c r="S324" s="235">
        <v>0</v>
      </c>
      <c r="T324" s="236">
        <f>S324*H324</f>
        <v>0</v>
      </c>
      <c r="AR324" s="237" t="s">
        <v>299</v>
      </c>
      <c r="AT324" s="237" t="s">
        <v>141</v>
      </c>
      <c r="AU324" s="237" t="s">
        <v>88</v>
      </c>
      <c r="AY324" s="16" t="s">
        <v>140</v>
      </c>
      <c r="BE324" s="238">
        <f>IF(N324="základní",J324,0)</f>
        <v>0</v>
      </c>
      <c r="BF324" s="238">
        <f>IF(N324="snížená",J324,0)</f>
        <v>0</v>
      </c>
      <c r="BG324" s="238">
        <f>IF(N324="zákl. přenesená",J324,0)</f>
        <v>0</v>
      </c>
      <c r="BH324" s="238">
        <f>IF(N324="sníž. přenesená",J324,0)</f>
        <v>0</v>
      </c>
      <c r="BI324" s="238">
        <f>IF(N324="nulová",J324,0)</f>
        <v>0</v>
      </c>
      <c r="BJ324" s="16" t="s">
        <v>86</v>
      </c>
      <c r="BK324" s="238">
        <f>ROUND(I324*H324,2)</f>
        <v>0</v>
      </c>
      <c r="BL324" s="16" t="s">
        <v>299</v>
      </c>
      <c r="BM324" s="237" t="s">
        <v>628</v>
      </c>
    </row>
    <row r="325" s="1" customFormat="1" ht="16.5" customHeight="1">
      <c r="B325" s="37"/>
      <c r="C325" s="226" t="s">
        <v>629</v>
      </c>
      <c r="D325" s="226" t="s">
        <v>141</v>
      </c>
      <c r="E325" s="227" t="s">
        <v>8</v>
      </c>
      <c r="F325" s="228" t="s">
        <v>630</v>
      </c>
      <c r="G325" s="229" t="s">
        <v>328</v>
      </c>
      <c r="H325" s="230">
        <v>5</v>
      </c>
      <c r="I325" s="231"/>
      <c r="J325" s="232">
        <f>ROUND(I325*H325,2)</f>
        <v>0</v>
      </c>
      <c r="K325" s="228" t="s">
        <v>584</v>
      </c>
      <c r="L325" s="42"/>
      <c r="M325" s="233" t="s">
        <v>1</v>
      </c>
      <c r="N325" s="234" t="s">
        <v>43</v>
      </c>
      <c r="O325" s="85"/>
      <c r="P325" s="235">
        <f>O325*H325</f>
        <v>0</v>
      </c>
      <c r="Q325" s="235">
        <v>0</v>
      </c>
      <c r="R325" s="235">
        <f>Q325*H325</f>
        <v>0</v>
      </c>
      <c r="S325" s="235">
        <v>0</v>
      </c>
      <c r="T325" s="236">
        <f>S325*H325</f>
        <v>0</v>
      </c>
      <c r="AR325" s="237" t="s">
        <v>299</v>
      </c>
      <c r="AT325" s="237" t="s">
        <v>141</v>
      </c>
      <c r="AU325" s="237" t="s">
        <v>88</v>
      </c>
      <c r="AY325" s="16" t="s">
        <v>140</v>
      </c>
      <c r="BE325" s="238">
        <f>IF(N325="základní",J325,0)</f>
        <v>0</v>
      </c>
      <c r="BF325" s="238">
        <f>IF(N325="snížená",J325,0)</f>
        <v>0</v>
      </c>
      <c r="BG325" s="238">
        <f>IF(N325="zákl. přenesená",J325,0)</f>
        <v>0</v>
      </c>
      <c r="BH325" s="238">
        <f>IF(N325="sníž. přenesená",J325,0)</f>
        <v>0</v>
      </c>
      <c r="BI325" s="238">
        <f>IF(N325="nulová",J325,0)</f>
        <v>0</v>
      </c>
      <c r="BJ325" s="16" t="s">
        <v>86</v>
      </c>
      <c r="BK325" s="238">
        <f>ROUND(I325*H325,2)</f>
        <v>0</v>
      </c>
      <c r="BL325" s="16" t="s">
        <v>299</v>
      </c>
      <c r="BM325" s="237" t="s">
        <v>631</v>
      </c>
    </row>
    <row r="326" s="1" customFormat="1" ht="16.5" customHeight="1">
      <c r="B326" s="37"/>
      <c r="C326" s="226" t="s">
        <v>632</v>
      </c>
      <c r="D326" s="226" t="s">
        <v>141</v>
      </c>
      <c r="E326" s="227" t="s">
        <v>299</v>
      </c>
      <c r="F326" s="228" t="s">
        <v>633</v>
      </c>
      <c r="G326" s="229" t="s">
        <v>328</v>
      </c>
      <c r="H326" s="230">
        <v>15</v>
      </c>
      <c r="I326" s="231"/>
      <c r="J326" s="232">
        <f>ROUND(I326*H326,2)</f>
        <v>0</v>
      </c>
      <c r="K326" s="228" t="s">
        <v>584</v>
      </c>
      <c r="L326" s="42"/>
      <c r="M326" s="233" t="s">
        <v>1</v>
      </c>
      <c r="N326" s="234" t="s">
        <v>43</v>
      </c>
      <c r="O326" s="85"/>
      <c r="P326" s="235">
        <f>O326*H326</f>
        <v>0</v>
      </c>
      <c r="Q326" s="235">
        <v>0</v>
      </c>
      <c r="R326" s="235">
        <f>Q326*H326</f>
        <v>0</v>
      </c>
      <c r="S326" s="235">
        <v>0</v>
      </c>
      <c r="T326" s="236">
        <f>S326*H326</f>
        <v>0</v>
      </c>
      <c r="AR326" s="237" t="s">
        <v>299</v>
      </c>
      <c r="AT326" s="237" t="s">
        <v>141</v>
      </c>
      <c r="AU326" s="237" t="s">
        <v>88</v>
      </c>
      <c r="AY326" s="16" t="s">
        <v>140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6" t="s">
        <v>86</v>
      </c>
      <c r="BK326" s="238">
        <f>ROUND(I326*H326,2)</f>
        <v>0</v>
      </c>
      <c r="BL326" s="16" t="s">
        <v>299</v>
      </c>
      <c r="BM326" s="237" t="s">
        <v>634</v>
      </c>
    </row>
    <row r="327" s="1" customFormat="1" ht="16.5" customHeight="1">
      <c r="B327" s="37"/>
      <c r="C327" s="226" t="s">
        <v>635</v>
      </c>
      <c r="D327" s="226" t="s">
        <v>141</v>
      </c>
      <c r="E327" s="227" t="s">
        <v>309</v>
      </c>
      <c r="F327" s="228" t="s">
        <v>636</v>
      </c>
      <c r="G327" s="229" t="s">
        <v>328</v>
      </c>
      <c r="H327" s="230">
        <v>52</v>
      </c>
      <c r="I327" s="231"/>
      <c r="J327" s="232">
        <f>ROUND(I327*H327,2)</f>
        <v>0</v>
      </c>
      <c r="K327" s="228" t="s">
        <v>584</v>
      </c>
      <c r="L327" s="42"/>
      <c r="M327" s="233" t="s">
        <v>1</v>
      </c>
      <c r="N327" s="234" t="s">
        <v>43</v>
      </c>
      <c r="O327" s="85"/>
      <c r="P327" s="235">
        <f>O327*H327</f>
        <v>0</v>
      </c>
      <c r="Q327" s="235">
        <v>0</v>
      </c>
      <c r="R327" s="235">
        <f>Q327*H327</f>
        <v>0</v>
      </c>
      <c r="S327" s="235">
        <v>0</v>
      </c>
      <c r="T327" s="236">
        <f>S327*H327</f>
        <v>0</v>
      </c>
      <c r="AR327" s="237" t="s">
        <v>299</v>
      </c>
      <c r="AT327" s="237" t="s">
        <v>141</v>
      </c>
      <c r="AU327" s="237" t="s">
        <v>88</v>
      </c>
      <c r="AY327" s="16" t="s">
        <v>140</v>
      </c>
      <c r="BE327" s="238">
        <f>IF(N327="základní",J327,0)</f>
        <v>0</v>
      </c>
      <c r="BF327" s="238">
        <f>IF(N327="snížená",J327,0)</f>
        <v>0</v>
      </c>
      <c r="BG327" s="238">
        <f>IF(N327="zákl. přenesená",J327,0)</f>
        <v>0</v>
      </c>
      <c r="BH327" s="238">
        <f>IF(N327="sníž. přenesená",J327,0)</f>
        <v>0</v>
      </c>
      <c r="BI327" s="238">
        <f>IF(N327="nulová",J327,0)</f>
        <v>0</v>
      </c>
      <c r="BJ327" s="16" t="s">
        <v>86</v>
      </c>
      <c r="BK327" s="238">
        <f>ROUND(I327*H327,2)</f>
        <v>0</v>
      </c>
      <c r="BL327" s="16" t="s">
        <v>299</v>
      </c>
      <c r="BM327" s="237" t="s">
        <v>637</v>
      </c>
    </row>
    <row r="328" s="1" customFormat="1" ht="16.5" customHeight="1">
      <c r="B328" s="37"/>
      <c r="C328" s="226" t="s">
        <v>638</v>
      </c>
      <c r="D328" s="226" t="s">
        <v>141</v>
      </c>
      <c r="E328" s="227" t="s">
        <v>315</v>
      </c>
      <c r="F328" s="228" t="s">
        <v>639</v>
      </c>
      <c r="G328" s="229" t="s">
        <v>583</v>
      </c>
      <c r="H328" s="230">
        <v>25</v>
      </c>
      <c r="I328" s="231"/>
      <c r="J328" s="232">
        <f>ROUND(I328*H328,2)</f>
        <v>0</v>
      </c>
      <c r="K328" s="228" t="s">
        <v>584</v>
      </c>
      <c r="L328" s="42"/>
      <c r="M328" s="233" t="s">
        <v>1</v>
      </c>
      <c r="N328" s="234" t="s">
        <v>43</v>
      </c>
      <c r="O328" s="85"/>
      <c r="P328" s="235">
        <f>O328*H328</f>
        <v>0</v>
      </c>
      <c r="Q328" s="235">
        <v>0</v>
      </c>
      <c r="R328" s="235">
        <f>Q328*H328</f>
        <v>0</v>
      </c>
      <c r="S328" s="235">
        <v>0</v>
      </c>
      <c r="T328" s="236">
        <f>S328*H328</f>
        <v>0</v>
      </c>
      <c r="AR328" s="237" t="s">
        <v>299</v>
      </c>
      <c r="AT328" s="237" t="s">
        <v>141</v>
      </c>
      <c r="AU328" s="237" t="s">
        <v>88</v>
      </c>
      <c r="AY328" s="16" t="s">
        <v>140</v>
      </c>
      <c r="BE328" s="238">
        <f>IF(N328="základní",J328,0)</f>
        <v>0</v>
      </c>
      <c r="BF328" s="238">
        <f>IF(N328="snížená",J328,0)</f>
        <v>0</v>
      </c>
      <c r="BG328" s="238">
        <f>IF(N328="zákl. přenesená",J328,0)</f>
        <v>0</v>
      </c>
      <c r="BH328" s="238">
        <f>IF(N328="sníž. přenesená",J328,0)</f>
        <v>0</v>
      </c>
      <c r="BI328" s="238">
        <f>IF(N328="nulová",J328,0)</f>
        <v>0</v>
      </c>
      <c r="BJ328" s="16" t="s">
        <v>86</v>
      </c>
      <c r="BK328" s="238">
        <f>ROUND(I328*H328,2)</f>
        <v>0</v>
      </c>
      <c r="BL328" s="16" t="s">
        <v>299</v>
      </c>
      <c r="BM328" s="237" t="s">
        <v>640</v>
      </c>
    </row>
    <row r="329" s="1" customFormat="1" ht="16.5" customHeight="1">
      <c r="B329" s="37"/>
      <c r="C329" s="226" t="s">
        <v>641</v>
      </c>
      <c r="D329" s="226" t="s">
        <v>141</v>
      </c>
      <c r="E329" s="227" t="s">
        <v>320</v>
      </c>
      <c r="F329" s="228" t="s">
        <v>642</v>
      </c>
      <c r="G329" s="229" t="s">
        <v>583</v>
      </c>
      <c r="H329" s="230">
        <v>4</v>
      </c>
      <c r="I329" s="231"/>
      <c r="J329" s="232">
        <f>ROUND(I329*H329,2)</f>
        <v>0</v>
      </c>
      <c r="K329" s="228" t="s">
        <v>584</v>
      </c>
      <c r="L329" s="42"/>
      <c r="M329" s="233" t="s">
        <v>1</v>
      </c>
      <c r="N329" s="234" t="s">
        <v>43</v>
      </c>
      <c r="O329" s="85"/>
      <c r="P329" s="235">
        <f>O329*H329</f>
        <v>0</v>
      </c>
      <c r="Q329" s="235">
        <v>0</v>
      </c>
      <c r="R329" s="235">
        <f>Q329*H329</f>
        <v>0</v>
      </c>
      <c r="S329" s="235">
        <v>0</v>
      </c>
      <c r="T329" s="236">
        <f>S329*H329</f>
        <v>0</v>
      </c>
      <c r="AR329" s="237" t="s">
        <v>299</v>
      </c>
      <c r="AT329" s="237" t="s">
        <v>141</v>
      </c>
      <c r="AU329" s="237" t="s">
        <v>88</v>
      </c>
      <c r="AY329" s="16" t="s">
        <v>140</v>
      </c>
      <c r="BE329" s="238">
        <f>IF(N329="základní",J329,0)</f>
        <v>0</v>
      </c>
      <c r="BF329" s="238">
        <f>IF(N329="snížená",J329,0)</f>
        <v>0</v>
      </c>
      <c r="BG329" s="238">
        <f>IF(N329="zákl. přenesená",J329,0)</f>
        <v>0</v>
      </c>
      <c r="BH329" s="238">
        <f>IF(N329="sníž. přenesená",J329,0)</f>
        <v>0</v>
      </c>
      <c r="BI329" s="238">
        <f>IF(N329="nulová",J329,0)</f>
        <v>0</v>
      </c>
      <c r="BJ329" s="16" t="s">
        <v>86</v>
      </c>
      <c r="BK329" s="238">
        <f>ROUND(I329*H329,2)</f>
        <v>0</v>
      </c>
      <c r="BL329" s="16" t="s">
        <v>299</v>
      </c>
      <c r="BM329" s="237" t="s">
        <v>643</v>
      </c>
    </row>
    <row r="330" s="1" customFormat="1" ht="16.5" customHeight="1">
      <c r="B330" s="37"/>
      <c r="C330" s="226" t="s">
        <v>644</v>
      </c>
      <c r="D330" s="226" t="s">
        <v>141</v>
      </c>
      <c r="E330" s="227" t="s">
        <v>325</v>
      </c>
      <c r="F330" s="228" t="s">
        <v>645</v>
      </c>
      <c r="G330" s="229" t="s">
        <v>583</v>
      </c>
      <c r="H330" s="230">
        <v>1</v>
      </c>
      <c r="I330" s="231"/>
      <c r="J330" s="232">
        <f>ROUND(I330*H330,2)</f>
        <v>0</v>
      </c>
      <c r="K330" s="228" t="s">
        <v>584</v>
      </c>
      <c r="L330" s="42"/>
      <c r="M330" s="233" t="s">
        <v>1</v>
      </c>
      <c r="N330" s="234" t="s">
        <v>43</v>
      </c>
      <c r="O330" s="85"/>
      <c r="P330" s="235">
        <f>O330*H330</f>
        <v>0</v>
      </c>
      <c r="Q330" s="235">
        <v>0</v>
      </c>
      <c r="R330" s="235">
        <f>Q330*H330</f>
        <v>0</v>
      </c>
      <c r="S330" s="235">
        <v>0</v>
      </c>
      <c r="T330" s="236">
        <f>S330*H330</f>
        <v>0</v>
      </c>
      <c r="AR330" s="237" t="s">
        <v>299</v>
      </c>
      <c r="AT330" s="237" t="s">
        <v>141</v>
      </c>
      <c r="AU330" s="237" t="s">
        <v>88</v>
      </c>
      <c r="AY330" s="16" t="s">
        <v>140</v>
      </c>
      <c r="BE330" s="238">
        <f>IF(N330="základní",J330,0)</f>
        <v>0</v>
      </c>
      <c r="BF330" s="238">
        <f>IF(N330="snížená",J330,0)</f>
        <v>0</v>
      </c>
      <c r="BG330" s="238">
        <f>IF(N330="zákl. přenesená",J330,0)</f>
        <v>0</v>
      </c>
      <c r="BH330" s="238">
        <f>IF(N330="sníž. přenesená",J330,0)</f>
        <v>0</v>
      </c>
      <c r="BI330" s="238">
        <f>IF(N330="nulová",J330,0)</f>
        <v>0</v>
      </c>
      <c r="BJ330" s="16" t="s">
        <v>86</v>
      </c>
      <c r="BK330" s="238">
        <f>ROUND(I330*H330,2)</f>
        <v>0</v>
      </c>
      <c r="BL330" s="16" t="s">
        <v>299</v>
      </c>
      <c r="BM330" s="237" t="s">
        <v>646</v>
      </c>
    </row>
    <row r="331" s="1" customFormat="1" ht="16.5" customHeight="1">
      <c r="B331" s="37"/>
      <c r="C331" s="226" t="s">
        <v>647</v>
      </c>
      <c r="D331" s="226" t="s">
        <v>141</v>
      </c>
      <c r="E331" s="227" t="s">
        <v>7</v>
      </c>
      <c r="F331" s="228" t="s">
        <v>648</v>
      </c>
      <c r="G331" s="229" t="s">
        <v>649</v>
      </c>
      <c r="H331" s="230">
        <v>8</v>
      </c>
      <c r="I331" s="231"/>
      <c r="J331" s="232">
        <f>ROUND(I331*H331,2)</f>
        <v>0</v>
      </c>
      <c r="K331" s="228" t="s">
        <v>584</v>
      </c>
      <c r="L331" s="42"/>
      <c r="M331" s="233" t="s">
        <v>1</v>
      </c>
      <c r="N331" s="234" t="s">
        <v>43</v>
      </c>
      <c r="O331" s="85"/>
      <c r="P331" s="235">
        <f>O331*H331</f>
        <v>0</v>
      </c>
      <c r="Q331" s="235">
        <v>0</v>
      </c>
      <c r="R331" s="235">
        <f>Q331*H331</f>
        <v>0</v>
      </c>
      <c r="S331" s="235">
        <v>0</v>
      </c>
      <c r="T331" s="236">
        <f>S331*H331</f>
        <v>0</v>
      </c>
      <c r="AR331" s="237" t="s">
        <v>299</v>
      </c>
      <c r="AT331" s="237" t="s">
        <v>141</v>
      </c>
      <c r="AU331" s="237" t="s">
        <v>88</v>
      </c>
      <c r="AY331" s="16" t="s">
        <v>140</v>
      </c>
      <c r="BE331" s="238">
        <f>IF(N331="základní",J331,0)</f>
        <v>0</v>
      </c>
      <c r="BF331" s="238">
        <f>IF(N331="snížená",J331,0)</f>
        <v>0</v>
      </c>
      <c r="BG331" s="238">
        <f>IF(N331="zákl. přenesená",J331,0)</f>
        <v>0</v>
      </c>
      <c r="BH331" s="238">
        <f>IF(N331="sníž. přenesená",J331,0)</f>
        <v>0</v>
      </c>
      <c r="BI331" s="238">
        <f>IF(N331="nulová",J331,0)</f>
        <v>0</v>
      </c>
      <c r="BJ331" s="16" t="s">
        <v>86</v>
      </c>
      <c r="BK331" s="238">
        <f>ROUND(I331*H331,2)</f>
        <v>0</v>
      </c>
      <c r="BL331" s="16" t="s">
        <v>299</v>
      </c>
      <c r="BM331" s="237" t="s">
        <v>650</v>
      </c>
    </row>
    <row r="332" s="1" customFormat="1" ht="16.5" customHeight="1">
      <c r="B332" s="37"/>
      <c r="C332" s="226" t="s">
        <v>651</v>
      </c>
      <c r="D332" s="226" t="s">
        <v>141</v>
      </c>
      <c r="E332" s="227" t="s">
        <v>334</v>
      </c>
      <c r="F332" s="228" t="s">
        <v>652</v>
      </c>
      <c r="G332" s="229" t="s">
        <v>328</v>
      </c>
      <c r="H332" s="230">
        <v>12</v>
      </c>
      <c r="I332" s="231"/>
      <c r="J332" s="232">
        <f>ROUND(I332*H332,2)</f>
        <v>0</v>
      </c>
      <c r="K332" s="228" t="s">
        <v>584</v>
      </c>
      <c r="L332" s="42"/>
      <c r="M332" s="233" t="s">
        <v>1</v>
      </c>
      <c r="N332" s="234" t="s">
        <v>43</v>
      </c>
      <c r="O332" s="85"/>
      <c r="P332" s="235">
        <f>O332*H332</f>
        <v>0</v>
      </c>
      <c r="Q332" s="235">
        <v>0</v>
      </c>
      <c r="R332" s="235">
        <f>Q332*H332</f>
        <v>0</v>
      </c>
      <c r="S332" s="235">
        <v>0</v>
      </c>
      <c r="T332" s="236">
        <f>S332*H332</f>
        <v>0</v>
      </c>
      <c r="AR332" s="237" t="s">
        <v>299</v>
      </c>
      <c r="AT332" s="237" t="s">
        <v>141</v>
      </c>
      <c r="AU332" s="237" t="s">
        <v>88</v>
      </c>
      <c r="AY332" s="16" t="s">
        <v>140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6" t="s">
        <v>86</v>
      </c>
      <c r="BK332" s="238">
        <f>ROUND(I332*H332,2)</f>
        <v>0</v>
      </c>
      <c r="BL332" s="16" t="s">
        <v>299</v>
      </c>
      <c r="BM332" s="237" t="s">
        <v>653</v>
      </c>
    </row>
    <row r="333" s="1" customFormat="1">
      <c r="B333" s="37"/>
      <c r="C333" s="38"/>
      <c r="D333" s="241" t="s">
        <v>343</v>
      </c>
      <c r="E333" s="38"/>
      <c r="F333" s="293" t="s">
        <v>654</v>
      </c>
      <c r="G333" s="38"/>
      <c r="H333" s="38"/>
      <c r="I333" s="138"/>
      <c r="J333" s="38"/>
      <c r="K333" s="38"/>
      <c r="L333" s="42"/>
      <c r="M333" s="294"/>
      <c r="N333" s="85"/>
      <c r="O333" s="85"/>
      <c r="P333" s="85"/>
      <c r="Q333" s="85"/>
      <c r="R333" s="85"/>
      <c r="S333" s="85"/>
      <c r="T333" s="86"/>
      <c r="AT333" s="16" t="s">
        <v>343</v>
      </c>
      <c r="AU333" s="16" t="s">
        <v>88</v>
      </c>
    </row>
    <row r="334" s="10" customFormat="1" ht="22.8" customHeight="1">
      <c r="B334" s="212"/>
      <c r="C334" s="213"/>
      <c r="D334" s="214" t="s">
        <v>77</v>
      </c>
      <c r="E334" s="296" t="s">
        <v>89</v>
      </c>
      <c r="F334" s="296" t="s">
        <v>655</v>
      </c>
      <c r="G334" s="213"/>
      <c r="H334" s="213"/>
      <c r="I334" s="216"/>
      <c r="J334" s="297">
        <f>BK334</f>
        <v>0</v>
      </c>
      <c r="K334" s="213"/>
      <c r="L334" s="218"/>
      <c r="M334" s="219"/>
      <c r="N334" s="220"/>
      <c r="O334" s="220"/>
      <c r="P334" s="221">
        <f>SUM(P335:P344)</f>
        <v>0</v>
      </c>
      <c r="Q334" s="220"/>
      <c r="R334" s="221">
        <f>SUM(R335:R344)</f>
        <v>0</v>
      </c>
      <c r="S334" s="220"/>
      <c r="T334" s="222">
        <f>SUM(T335:T344)</f>
        <v>0</v>
      </c>
      <c r="AR334" s="223" t="s">
        <v>88</v>
      </c>
      <c r="AT334" s="224" t="s">
        <v>77</v>
      </c>
      <c r="AU334" s="224" t="s">
        <v>86</v>
      </c>
      <c r="AY334" s="223" t="s">
        <v>140</v>
      </c>
      <c r="BK334" s="225">
        <f>SUM(BK335:BK344)</f>
        <v>0</v>
      </c>
    </row>
    <row r="335" s="1" customFormat="1" ht="16.5" customHeight="1">
      <c r="B335" s="37"/>
      <c r="C335" s="226" t="s">
        <v>656</v>
      </c>
      <c r="D335" s="226" t="s">
        <v>141</v>
      </c>
      <c r="E335" s="227" t="s">
        <v>339</v>
      </c>
      <c r="F335" s="228" t="s">
        <v>657</v>
      </c>
      <c r="G335" s="229" t="s">
        <v>658</v>
      </c>
      <c r="H335" s="230">
        <v>1</v>
      </c>
      <c r="I335" s="231"/>
      <c r="J335" s="232">
        <f>ROUND(I335*H335,2)</f>
        <v>0</v>
      </c>
      <c r="K335" s="228" t="s">
        <v>584</v>
      </c>
      <c r="L335" s="42"/>
      <c r="M335" s="233" t="s">
        <v>1</v>
      </c>
      <c r="N335" s="234" t="s">
        <v>43</v>
      </c>
      <c r="O335" s="85"/>
      <c r="P335" s="235">
        <f>O335*H335</f>
        <v>0</v>
      </c>
      <c r="Q335" s="235">
        <v>0</v>
      </c>
      <c r="R335" s="235">
        <f>Q335*H335</f>
        <v>0</v>
      </c>
      <c r="S335" s="235">
        <v>0</v>
      </c>
      <c r="T335" s="236">
        <f>S335*H335</f>
        <v>0</v>
      </c>
      <c r="AR335" s="237" t="s">
        <v>299</v>
      </c>
      <c r="AT335" s="237" t="s">
        <v>141</v>
      </c>
      <c r="AU335" s="237" t="s">
        <v>88</v>
      </c>
      <c r="AY335" s="16" t="s">
        <v>140</v>
      </c>
      <c r="BE335" s="238">
        <f>IF(N335="základní",J335,0)</f>
        <v>0</v>
      </c>
      <c r="BF335" s="238">
        <f>IF(N335="snížená",J335,0)</f>
        <v>0</v>
      </c>
      <c r="BG335" s="238">
        <f>IF(N335="zákl. přenesená",J335,0)</f>
        <v>0</v>
      </c>
      <c r="BH335" s="238">
        <f>IF(N335="sníž. přenesená",J335,0)</f>
        <v>0</v>
      </c>
      <c r="BI335" s="238">
        <f>IF(N335="nulová",J335,0)</f>
        <v>0</v>
      </c>
      <c r="BJ335" s="16" t="s">
        <v>86</v>
      </c>
      <c r="BK335" s="238">
        <f>ROUND(I335*H335,2)</f>
        <v>0</v>
      </c>
      <c r="BL335" s="16" t="s">
        <v>299</v>
      </c>
      <c r="BM335" s="237" t="s">
        <v>659</v>
      </c>
    </row>
    <row r="336" s="1" customFormat="1" ht="16.5" customHeight="1">
      <c r="B336" s="37"/>
      <c r="C336" s="226" t="s">
        <v>660</v>
      </c>
      <c r="D336" s="226" t="s">
        <v>141</v>
      </c>
      <c r="E336" s="227" t="s">
        <v>345</v>
      </c>
      <c r="F336" s="228" t="s">
        <v>661</v>
      </c>
      <c r="G336" s="229" t="s">
        <v>658</v>
      </c>
      <c r="H336" s="230">
        <v>1</v>
      </c>
      <c r="I336" s="231"/>
      <c r="J336" s="232">
        <f>ROUND(I336*H336,2)</f>
        <v>0</v>
      </c>
      <c r="K336" s="228" t="s">
        <v>584</v>
      </c>
      <c r="L336" s="42"/>
      <c r="M336" s="233" t="s">
        <v>1</v>
      </c>
      <c r="N336" s="234" t="s">
        <v>43</v>
      </c>
      <c r="O336" s="85"/>
      <c r="P336" s="235">
        <f>O336*H336</f>
        <v>0</v>
      </c>
      <c r="Q336" s="235">
        <v>0</v>
      </c>
      <c r="R336" s="235">
        <f>Q336*H336</f>
        <v>0</v>
      </c>
      <c r="S336" s="235">
        <v>0</v>
      </c>
      <c r="T336" s="236">
        <f>S336*H336</f>
        <v>0</v>
      </c>
      <c r="AR336" s="237" t="s">
        <v>299</v>
      </c>
      <c r="AT336" s="237" t="s">
        <v>141</v>
      </c>
      <c r="AU336" s="237" t="s">
        <v>88</v>
      </c>
      <c r="AY336" s="16" t="s">
        <v>140</v>
      </c>
      <c r="BE336" s="238">
        <f>IF(N336="základní",J336,0)</f>
        <v>0</v>
      </c>
      <c r="BF336" s="238">
        <f>IF(N336="snížená",J336,0)</f>
        <v>0</v>
      </c>
      <c r="BG336" s="238">
        <f>IF(N336="zákl. přenesená",J336,0)</f>
        <v>0</v>
      </c>
      <c r="BH336" s="238">
        <f>IF(N336="sníž. přenesená",J336,0)</f>
        <v>0</v>
      </c>
      <c r="BI336" s="238">
        <f>IF(N336="nulová",J336,0)</f>
        <v>0</v>
      </c>
      <c r="BJ336" s="16" t="s">
        <v>86</v>
      </c>
      <c r="BK336" s="238">
        <f>ROUND(I336*H336,2)</f>
        <v>0</v>
      </c>
      <c r="BL336" s="16" t="s">
        <v>299</v>
      </c>
      <c r="BM336" s="237" t="s">
        <v>662</v>
      </c>
    </row>
    <row r="337" s="1" customFormat="1" ht="16.5" customHeight="1">
      <c r="B337" s="37"/>
      <c r="C337" s="226" t="s">
        <v>663</v>
      </c>
      <c r="D337" s="226" t="s">
        <v>141</v>
      </c>
      <c r="E337" s="227" t="s">
        <v>360</v>
      </c>
      <c r="F337" s="228" t="s">
        <v>664</v>
      </c>
      <c r="G337" s="229" t="s">
        <v>658</v>
      </c>
      <c r="H337" s="230">
        <v>3</v>
      </c>
      <c r="I337" s="231"/>
      <c r="J337" s="232">
        <f>ROUND(I337*H337,2)</f>
        <v>0</v>
      </c>
      <c r="K337" s="228" t="s">
        <v>584</v>
      </c>
      <c r="L337" s="42"/>
      <c r="M337" s="233" t="s">
        <v>1</v>
      </c>
      <c r="N337" s="234" t="s">
        <v>43</v>
      </c>
      <c r="O337" s="85"/>
      <c r="P337" s="235">
        <f>O337*H337</f>
        <v>0</v>
      </c>
      <c r="Q337" s="235">
        <v>0</v>
      </c>
      <c r="R337" s="235">
        <f>Q337*H337</f>
        <v>0</v>
      </c>
      <c r="S337" s="235">
        <v>0</v>
      </c>
      <c r="T337" s="236">
        <f>S337*H337</f>
        <v>0</v>
      </c>
      <c r="AR337" s="237" t="s">
        <v>299</v>
      </c>
      <c r="AT337" s="237" t="s">
        <v>141</v>
      </c>
      <c r="AU337" s="237" t="s">
        <v>88</v>
      </c>
      <c r="AY337" s="16" t="s">
        <v>140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6" t="s">
        <v>86</v>
      </c>
      <c r="BK337" s="238">
        <f>ROUND(I337*H337,2)</f>
        <v>0</v>
      </c>
      <c r="BL337" s="16" t="s">
        <v>299</v>
      </c>
      <c r="BM337" s="237" t="s">
        <v>665</v>
      </c>
    </row>
    <row r="338" s="1" customFormat="1" ht="16.5" customHeight="1">
      <c r="B338" s="37"/>
      <c r="C338" s="226" t="s">
        <v>666</v>
      </c>
      <c r="D338" s="226" t="s">
        <v>141</v>
      </c>
      <c r="E338" s="227" t="s">
        <v>375</v>
      </c>
      <c r="F338" s="228" t="s">
        <v>667</v>
      </c>
      <c r="G338" s="229" t="s">
        <v>583</v>
      </c>
      <c r="H338" s="230">
        <v>2</v>
      </c>
      <c r="I338" s="231"/>
      <c r="J338" s="232">
        <f>ROUND(I338*H338,2)</f>
        <v>0</v>
      </c>
      <c r="K338" s="228" t="s">
        <v>584</v>
      </c>
      <c r="L338" s="42"/>
      <c r="M338" s="233" t="s">
        <v>1</v>
      </c>
      <c r="N338" s="234" t="s">
        <v>43</v>
      </c>
      <c r="O338" s="85"/>
      <c r="P338" s="235">
        <f>O338*H338</f>
        <v>0</v>
      </c>
      <c r="Q338" s="235">
        <v>0</v>
      </c>
      <c r="R338" s="235">
        <f>Q338*H338</f>
        <v>0</v>
      </c>
      <c r="S338" s="235">
        <v>0</v>
      </c>
      <c r="T338" s="236">
        <f>S338*H338</f>
        <v>0</v>
      </c>
      <c r="AR338" s="237" t="s">
        <v>299</v>
      </c>
      <c r="AT338" s="237" t="s">
        <v>141</v>
      </c>
      <c r="AU338" s="237" t="s">
        <v>88</v>
      </c>
      <c r="AY338" s="16" t="s">
        <v>140</v>
      </c>
      <c r="BE338" s="238">
        <f>IF(N338="základní",J338,0)</f>
        <v>0</v>
      </c>
      <c r="BF338" s="238">
        <f>IF(N338="snížená",J338,0)</f>
        <v>0</v>
      </c>
      <c r="BG338" s="238">
        <f>IF(N338="zákl. přenesená",J338,0)</f>
        <v>0</v>
      </c>
      <c r="BH338" s="238">
        <f>IF(N338="sníž. přenesená",J338,0)</f>
        <v>0</v>
      </c>
      <c r="BI338" s="238">
        <f>IF(N338="nulová",J338,0)</f>
        <v>0</v>
      </c>
      <c r="BJ338" s="16" t="s">
        <v>86</v>
      </c>
      <c r="BK338" s="238">
        <f>ROUND(I338*H338,2)</f>
        <v>0</v>
      </c>
      <c r="BL338" s="16" t="s">
        <v>299</v>
      </c>
      <c r="BM338" s="237" t="s">
        <v>668</v>
      </c>
    </row>
    <row r="339" s="1" customFormat="1" ht="16.5" customHeight="1">
      <c r="B339" s="37"/>
      <c r="C339" s="226" t="s">
        <v>669</v>
      </c>
      <c r="D339" s="226" t="s">
        <v>141</v>
      </c>
      <c r="E339" s="227" t="s">
        <v>379</v>
      </c>
      <c r="F339" s="228" t="s">
        <v>670</v>
      </c>
      <c r="G339" s="229" t="s">
        <v>583</v>
      </c>
      <c r="H339" s="230">
        <v>1</v>
      </c>
      <c r="I339" s="231"/>
      <c r="J339" s="232">
        <f>ROUND(I339*H339,2)</f>
        <v>0</v>
      </c>
      <c r="K339" s="228" t="s">
        <v>584</v>
      </c>
      <c r="L339" s="42"/>
      <c r="M339" s="233" t="s">
        <v>1</v>
      </c>
      <c r="N339" s="234" t="s">
        <v>43</v>
      </c>
      <c r="O339" s="85"/>
      <c r="P339" s="235">
        <f>O339*H339</f>
        <v>0</v>
      </c>
      <c r="Q339" s="235">
        <v>0</v>
      </c>
      <c r="R339" s="235">
        <f>Q339*H339</f>
        <v>0</v>
      </c>
      <c r="S339" s="235">
        <v>0</v>
      </c>
      <c r="T339" s="236">
        <f>S339*H339</f>
        <v>0</v>
      </c>
      <c r="AR339" s="237" t="s">
        <v>299</v>
      </c>
      <c r="AT339" s="237" t="s">
        <v>141</v>
      </c>
      <c r="AU339" s="237" t="s">
        <v>88</v>
      </c>
      <c r="AY339" s="16" t="s">
        <v>140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6" t="s">
        <v>86</v>
      </c>
      <c r="BK339" s="238">
        <f>ROUND(I339*H339,2)</f>
        <v>0</v>
      </c>
      <c r="BL339" s="16" t="s">
        <v>299</v>
      </c>
      <c r="BM339" s="237" t="s">
        <v>671</v>
      </c>
    </row>
    <row r="340" s="1" customFormat="1" ht="16.5" customHeight="1">
      <c r="B340" s="37"/>
      <c r="C340" s="226" t="s">
        <v>672</v>
      </c>
      <c r="D340" s="226" t="s">
        <v>141</v>
      </c>
      <c r="E340" s="227" t="s">
        <v>385</v>
      </c>
      <c r="F340" s="228" t="s">
        <v>673</v>
      </c>
      <c r="G340" s="229" t="s">
        <v>583</v>
      </c>
      <c r="H340" s="230">
        <v>1</v>
      </c>
      <c r="I340" s="231"/>
      <c r="J340" s="232">
        <f>ROUND(I340*H340,2)</f>
        <v>0</v>
      </c>
      <c r="K340" s="228" t="s">
        <v>584</v>
      </c>
      <c r="L340" s="42"/>
      <c r="M340" s="233" t="s">
        <v>1</v>
      </c>
      <c r="N340" s="234" t="s">
        <v>43</v>
      </c>
      <c r="O340" s="85"/>
      <c r="P340" s="235">
        <f>O340*H340</f>
        <v>0</v>
      </c>
      <c r="Q340" s="235">
        <v>0</v>
      </c>
      <c r="R340" s="235">
        <f>Q340*H340</f>
        <v>0</v>
      </c>
      <c r="S340" s="235">
        <v>0</v>
      </c>
      <c r="T340" s="236">
        <f>S340*H340</f>
        <v>0</v>
      </c>
      <c r="AR340" s="237" t="s">
        <v>299</v>
      </c>
      <c r="AT340" s="237" t="s">
        <v>141</v>
      </c>
      <c r="AU340" s="237" t="s">
        <v>88</v>
      </c>
      <c r="AY340" s="16" t="s">
        <v>140</v>
      </c>
      <c r="BE340" s="238">
        <f>IF(N340="základní",J340,0)</f>
        <v>0</v>
      </c>
      <c r="BF340" s="238">
        <f>IF(N340="snížená",J340,0)</f>
        <v>0</v>
      </c>
      <c r="BG340" s="238">
        <f>IF(N340="zákl. přenesená",J340,0)</f>
        <v>0</v>
      </c>
      <c r="BH340" s="238">
        <f>IF(N340="sníž. přenesená",J340,0)</f>
        <v>0</v>
      </c>
      <c r="BI340" s="238">
        <f>IF(N340="nulová",J340,0)</f>
        <v>0</v>
      </c>
      <c r="BJ340" s="16" t="s">
        <v>86</v>
      </c>
      <c r="BK340" s="238">
        <f>ROUND(I340*H340,2)</f>
        <v>0</v>
      </c>
      <c r="BL340" s="16" t="s">
        <v>299</v>
      </c>
      <c r="BM340" s="237" t="s">
        <v>674</v>
      </c>
    </row>
    <row r="341" s="1" customFormat="1" ht="16.5" customHeight="1">
      <c r="B341" s="37"/>
      <c r="C341" s="226" t="s">
        <v>675</v>
      </c>
      <c r="D341" s="226" t="s">
        <v>141</v>
      </c>
      <c r="E341" s="227" t="s">
        <v>397</v>
      </c>
      <c r="F341" s="228" t="s">
        <v>676</v>
      </c>
      <c r="G341" s="229" t="s">
        <v>583</v>
      </c>
      <c r="H341" s="230">
        <v>1</v>
      </c>
      <c r="I341" s="231"/>
      <c r="J341" s="232">
        <f>ROUND(I341*H341,2)</f>
        <v>0</v>
      </c>
      <c r="K341" s="228" t="s">
        <v>584</v>
      </c>
      <c r="L341" s="42"/>
      <c r="M341" s="233" t="s">
        <v>1</v>
      </c>
      <c r="N341" s="234" t="s">
        <v>43</v>
      </c>
      <c r="O341" s="85"/>
      <c r="P341" s="235">
        <f>O341*H341</f>
        <v>0</v>
      </c>
      <c r="Q341" s="235">
        <v>0</v>
      </c>
      <c r="R341" s="235">
        <f>Q341*H341</f>
        <v>0</v>
      </c>
      <c r="S341" s="235">
        <v>0</v>
      </c>
      <c r="T341" s="236">
        <f>S341*H341</f>
        <v>0</v>
      </c>
      <c r="AR341" s="237" t="s">
        <v>299</v>
      </c>
      <c r="AT341" s="237" t="s">
        <v>141</v>
      </c>
      <c r="AU341" s="237" t="s">
        <v>88</v>
      </c>
      <c r="AY341" s="16" t="s">
        <v>140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6" t="s">
        <v>86</v>
      </c>
      <c r="BK341" s="238">
        <f>ROUND(I341*H341,2)</f>
        <v>0</v>
      </c>
      <c r="BL341" s="16" t="s">
        <v>299</v>
      </c>
      <c r="BM341" s="237" t="s">
        <v>677</v>
      </c>
    </row>
    <row r="342" s="1" customFormat="1" ht="16.5" customHeight="1">
      <c r="B342" s="37"/>
      <c r="C342" s="226" t="s">
        <v>678</v>
      </c>
      <c r="D342" s="226" t="s">
        <v>141</v>
      </c>
      <c r="E342" s="227" t="s">
        <v>402</v>
      </c>
      <c r="F342" s="228" t="s">
        <v>679</v>
      </c>
      <c r="G342" s="229" t="s">
        <v>583</v>
      </c>
      <c r="H342" s="230">
        <v>1</v>
      </c>
      <c r="I342" s="231"/>
      <c r="J342" s="232">
        <f>ROUND(I342*H342,2)</f>
        <v>0</v>
      </c>
      <c r="K342" s="228" t="s">
        <v>584</v>
      </c>
      <c r="L342" s="42"/>
      <c r="M342" s="233" t="s">
        <v>1</v>
      </c>
      <c r="N342" s="234" t="s">
        <v>43</v>
      </c>
      <c r="O342" s="85"/>
      <c r="P342" s="235">
        <f>O342*H342</f>
        <v>0</v>
      </c>
      <c r="Q342" s="235">
        <v>0</v>
      </c>
      <c r="R342" s="235">
        <f>Q342*H342</f>
        <v>0</v>
      </c>
      <c r="S342" s="235">
        <v>0</v>
      </c>
      <c r="T342" s="236">
        <f>S342*H342</f>
        <v>0</v>
      </c>
      <c r="AR342" s="237" t="s">
        <v>299</v>
      </c>
      <c r="AT342" s="237" t="s">
        <v>141</v>
      </c>
      <c r="AU342" s="237" t="s">
        <v>88</v>
      </c>
      <c r="AY342" s="16" t="s">
        <v>140</v>
      </c>
      <c r="BE342" s="238">
        <f>IF(N342="základní",J342,0)</f>
        <v>0</v>
      </c>
      <c r="BF342" s="238">
        <f>IF(N342="snížená",J342,0)</f>
        <v>0</v>
      </c>
      <c r="BG342" s="238">
        <f>IF(N342="zákl. přenesená",J342,0)</f>
        <v>0</v>
      </c>
      <c r="BH342" s="238">
        <f>IF(N342="sníž. přenesená",J342,0)</f>
        <v>0</v>
      </c>
      <c r="BI342" s="238">
        <f>IF(N342="nulová",J342,0)</f>
        <v>0</v>
      </c>
      <c r="BJ342" s="16" t="s">
        <v>86</v>
      </c>
      <c r="BK342" s="238">
        <f>ROUND(I342*H342,2)</f>
        <v>0</v>
      </c>
      <c r="BL342" s="16" t="s">
        <v>299</v>
      </c>
      <c r="BM342" s="237" t="s">
        <v>680</v>
      </c>
    </row>
    <row r="343" s="1" customFormat="1" ht="16.5" customHeight="1">
      <c r="B343" s="37"/>
      <c r="C343" s="226" t="s">
        <v>681</v>
      </c>
      <c r="D343" s="226" t="s">
        <v>141</v>
      </c>
      <c r="E343" s="227" t="s">
        <v>407</v>
      </c>
      <c r="F343" s="228" t="s">
        <v>682</v>
      </c>
      <c r="G343" s="229" t="s">
        <v>583</v>
      </c>
      <c r="H343" s="230">
        <v>1</v>
      </c>
      <c r="I343" s="231"/>
      <c r="J343" s="232">
        <f>ROUND(I343*H343,2)</f>
        <v>0</v>
      </c>
      <c r="K343" s="228" t="s">
        <v>584</v>
      </c>
      <c r="L343" s="42"/>
      <c r="M343" s="233" t="s">
        <v>1</v>
      </c>
      <c r="N343" s="234" t="s">
        <v>43</v>
      </c>
      <c r="O343" s="85"/>
      <c r="P343" s="235">
        <f>O343*H343</f>
        <v>0</v>
      </c>
      <c r="Q343" s="235">
        <v>0</v>
      </c>
      <c r="R343" s="235">
        <f>Q343*H343</f>
        <v>0</v>
      </c>
      <c r="S343" s="235">
        <v>0</v>
      </c>
      <c r="T343" s="236">
        <f>S343*H343</f>
        <v>0</v>
      </c>
      <c r="AR343" s="237" t="s">
        <v>299</v>
      </c>
      <c r="AT343" s="237" t="s">
        <v>141</v>
      </c>
      <c r="AU343" s="237" t="s">
        <v>88</v>
      </c>
      <c r="AY343" s="16" t="s">
        <v>140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6" t="s">
        <v>86</v>
      </c>
      <c r="BK343" s="238">
        <f>ROUND(I343*H343,2)</f>
        <v>0</v>
      </c>
      <c r="BL343" s="16" t="s">
        <v>299</v>
      </c>
      <c r="BM343" s="237" t="s">
        <v>683</v>
      </c>
    </row>
    <row r="344" s="1" customFormat="1" ht="16.5" customHeight="1">
      <c r="B344" s="37"/>
      <c r="C344" s="226" t="s">
        <v>684</v>
      </c>
      <c r="D344" s="226" t="s">
        <v>141</v>
      </c>
      <c r="E344" s="227" t="s">
        <v>412</v>
      </c>
      <c r="F344" s="228" t="s">
        <v>685</v>
      </c>
      <c r="G344" s="229" t="s">
        <v>583</v>
      </c>
      <c r="H344" s="230">
        <v>1</v>
      </c>
      <c r="I344" s="231"/>
      <c r="J344" s="232">
        <f>ROUND(I344*H344,2)</f>
        <v>0</v>
      </c>
      <c r="K344" s="228" t="s">
        <v>584</v>
      </c>
      <c r="L344" s="42"/>
      <c r="M344" s="233" t="s">
        <v>1</v>
      </c>
      <c r="N344" s="234" t="s">
        <v>43</v>
      </c>
      <c r="O344" s="85"/>
      <c r="P344" s="235">
        <f>O344*H344</f>
        <v>0</v>
      </c>
      <c r="Q344" s="235">
        <v>0</v>
      </c>
      <c r="R344" s="235">
        <f>Q344*H344</f>
        <v>0</v>
      </c>
      <c r="S344" s="235">
        <v>0</v>
      </c>
      <c r="T344" s="236">
        <f>S344*H344</f>
        <v>0</v>
      </c>
      <c r="AR344" s="237" t="s">
        <v>299</v>
      </c>
      <c r="AT344" s="237" t="s">
        <v>141</v>
      </c>
      <c r="AU344" s="237" t="s">
        <v>88</v>
      </c>
      <c r="AY344" s="16" t="s">
        <v>140</v>
      </c>
      <c r="BE344" s="238">
        <f>IF(N344="základní",J344,0)</f>
        <v>0</v>
      </c>
      <c r="BF344" s="238">
        <f>IF(N344="snížená",J344,0)</f>
        <v>0</v>
      </c>
      <c r="BG344" s="238">
        <f>IF(N344="zákl. přenesená",J344,0)</f>
        <v>0</v>
      </c>
      <c r="BH344" s="238">
        <f>IF(N344="sníž. přenesená",J344,0)</f>
        <v>0</v>
      </c>
      <c r="BI344" s="238">
        <f>IF(N344="nulová",J344,0)</f>
        <v>0</v>
      </c>
      <c r="BJ344" s="16" t="s">
        <v>86</v>
      </c>
      <c r="BK344" s="238">
        <f>ROUND(I344*H344,2)</f>
        <v>0</v>
      </c>
      <c r="BL344" s="16" t="s">
        <v>299</v>
      </c>
      <c r="BM344" s="237" t="s">
        <v>686</v>
      </c>
    </row>
    <row r="345" s="10" customFormat="1" ht="22.8" customHeight="1">
      <c r="B345" s="212"/>
      <c r="C345" s="213"/>
      <c r="D345" s="214" t="s">
        <v>77</v>
      </c>
      <c r="E345" s="296" t="s">
        <v>92</v>
      </c>
      <c r="F345" s="296" t="s">
        <v>687</v>
      </c>
      <c r="G345" s="213"/>
      <c r="H345" s="213"/>
      <c r="I345" s="216"/>
      <c r="J345" s="297">
        <f>BK345</f>
        <v>0</v>
      </c>
      <c r="K345" s="213"/>
      <c r="L345" s="218"/>
      <c r="M345" s="219"/>
      <c r="N345" s="220"/>
      <c r="O345" s="220"/>
      <c r="P345" s="221">
        <f>SUM(P346:P359)</f>
        <v>0</v>
      </c>
      <c r="Q345" s="220"/>
      <c r="R345" s="221">
        <f>SUM(R346:R359)</f>
        <v>0</v>
      </c>
      <c r="S345" s="220"/>
      <c r="T345" s="222">
        <f>SUM(T346:T359)</f>
        <v>0</v>
      </c>
      <c r="AR345" s="223" t="s">
        <v>88</v>
      </c>
      <c r="AT345" s="224" t="s">
        <v>77</v>
      </c>
      <c r="AU345" s="224" t="s">
        <v>86</v>
      </c>
      <c r="AY345" s="223" t="s">
        <v>140</v>
      </c>
      <c r="BK345" s="225">
        <f>SUM(BK346:BK359)</f>
        <v>0</v>
      </c>
    </row>
    <row r="346" s="1" customFormat="1" ht="16.5" customHeight="1">
      <c r="B346" s="37"/>
      <c r="C346" s="226" t="s">
        <v>688</v>
      </c>
      <c r="D346" s="226" t="s">
        <v>141</v>
      </c>
      <c r="E346" s="227" t="s">
        <v>416</v>
      </c>
      <c r="F346" s="228" t="s">
        <v>689</v>
      </c>
      <c r="G346" s="229" t="s">
        <v>328</v>
      </c>
      <c r="H346" s="230">
        <v>6</v>
      </c>
      <c r="I346" s="231"/>
      <c r="J346" s="232">
        <f>ROUND(I346*H346,2)</f>
        <v>0</v>
      </c>
      <c r="K346" s="228" t="s">
        <v>584</v>
      </c>
      <c r="L346" s="42"/>
      <c r="M346" s="233" t="s">
        <v>1</v>
      </c>
      <c r="N346" s="234" t="s">
        <v>43</v>
      </c>
      <c r="O346" s="85"/>
      <c r="P346" s="235">
        <f>O346*H346</f>
        <v>0</v>
      </c>
      <c r="Q346" s="235">
        <v>0</v>
      </c>
      <c r="R346" s="235">
        <f>Q346*H346</f>
        <v>0</v>
      </c>
      <c r="S346" s="235">
        <v>0</v>
      </c>
      <c r="T346" s="236">
        <f>S346*H346</f>
        <v>0</v>
      </c>
      <c r="AR346" s="237" t="s">
        <v>299</v>
      </c>
      <c r="AT346" s="237" t="s">
        <v>141</v>
      </c>
      <c r="AU346" s="237" t="s">
        <v>88</v>
      </c>
      <c r="AY346" s="16" t="s">
        <v>140</v>
      </c>
      <c r="BE346" s="238">
        <f>IF(N346="základní",J346,0)</f>
        <v>0</v>
      </c>
      <c r="BF346" s="238">
        <f>IF(N346="snížená",J346,0)</f>
        <v>0</v>
      </c>
      <c r="BG346" s="238">
        <f>IF(N346="zákl. přenesená",J346,0)</f>
        <v>0</v>
      </c>
      <c r="BH346" s="238">
        <f>IF(N346="sníž. přenesená",J346,0)</f>
        <v>0</v>
      </c>
      <c r="BI346" s="238">
        <f>IF(N346="nulová",J346,0)</f>
        <v>0</v>
      </c>
      <c r="BJ346" s="16" t="s">
        <v>86</v>
      </c>
      <c r="BK346" s="238">
        <f>ROUND(I346*H346,2)</f>
        <v>0</v>
      </c>
      <c r="BL346" s="16" t="s">
        <v>299</v>
      </c>
      <c r="BM346" s="237" t="s">
        <v>690</v>
      </c>
    </row>
    <row r="347" s="1" customFormat="1" ht="16.5" customHeight="1">
      <c r="B347" s="37"/>
      <c r="C347" s="226" t="s">
        <v>691</v>
      </c>
      <c r="D347" s="226" t="s">
        <v>141</v>
      </c>
      <c r="E347" s="227" t="s">
        <v>422</v>
      </c>
      <c r="F347" s="228" t="s">
        <v>692</v>
      </c>
      <c r="G347" s="229" t="s">
        <v>583</v>
      </c>
      <c r="H347" s="230">
        <v>2</v>
      </c>
      <c r="I347" s="231"/>
      <c r="J347" s="232">
        <f>ROUND(I347*H347,2)</f>
        <v>0</v>
      </c>
      <c r="K347" s="228" t="s">
        <v>584</v>
      </c>
      <c r="L347" s="42"/>
      <c r="M347" s="233" t="s">
        <v>1</v>
      </c>
      <c r="N347" s="234" t="s">
        <v>43</v>
      </c>
      <c r="O347" s="85"/>
      <c r="P347" s="235">
        <f>O347*H347</f>
        <v>0</v>
      </c>
      <c r="Q347" s="235">
        <v>0</v>
      </c>
      <c r="R347" s="235">
        <f>Q347*H347</f>
        <v>0</v>
      </c>
      <c r="S347" s="235">
        <v>0</v>
      </c>
      <c r="T347" s="236">
        <f>S347*H347</f>
        <v>0</v>
      </c>
      <c r="AR347" s="237" t="s">
        <v>299</v>
      </c>
      <c r="AT347" s="237" t="s">
        <v>141</v>
      </c>
      <c r="AU347" s="237" t="s">
        <v>88</v>
      </c>
      <c r="AY347" s="16" t="s">
        <v>140</v>
      </c>
      <c r="BE347" s="238">
        <f>IF(N347="základní",J347,0)</f>
        <v>0</v>
      </c>
      <c r="BF347" s="238">
        <f>IF(N347="snížená",J347,0)</f>
        <v>0</v>
      </c>
      <c r="BG347" s="238">
        <f>IF(N347="zákl. přenesená",J347,0)</f>
        <v>0</v>
      </c>
      <c r="BH347" s="238">
        <f>IF(N347="sníž. přenesená",J347,0)</f>
        <v>0</v>
      </c>
      <c r="BI347" s="238">
        <f>IF(N347="nulová",J347,0)</f>
        <v>0</v>
      </c>
      <c r="BJ347" s="16" t="s">
        <v>86</v>
      </c>
      <c r="BK347" s="238">
        <f>ROUND(I347*H347,2)</f>
        <v>0</v>
      </c>
      <c r="BL347" s="16" t="s">
        <v>299</v>
      </c>
      <c r="BM347" s="237" t="s">
        <v>693</v>
      </c>
    </row>
    <row r="348" s="1" customFormat="1" ht="16.5" customHeight="1">
      <c r="B348" s="37"/>
      <c r="C348" s="226" t="s">
        <v>694</v>
      </c>
      <c r="D348" s="226" t="s">
        <v>141</v>
      </c>
      <c r="E348" s="227" t="s">
        <v>426</v>
      </c>
      <c r="F348" s="228" t="s">
        <v>695</v>
      </c>
      <c r="G348" s="229" t="s">
        <v>583</v>
      </c>
      <c r="H348" s="230">
        <v>8</v>
      </c>
      <c r="I348" s="231"/>
      <c r="J348" s="232">
        <f>ROUND(I348*H348,2)</f>
        <v>0</v>
      </c>
      <c r="K348" s="228" t="s">
        <v>584</v>
      </c>
      <c r="L348" s="42"/>
      <c r="M348" s="233" t="s">
        <v>1</v>
      </c>
      <c r="N348" s="234" t="s">
        <v>43</v>
      </c>
      <c r="O348" s="85"/>
      <c r="P348" s="235">
        <f>O348*H348</f>
        <v>0</v>
      </c>
      <c r="Q348" s="235">
        <v>0</v>
      </c>
      <c r="R348" s="235">
        <f>Q348*H348</f>
        <v>0</v>
      </c>
      <c r="S348" s="235">
        <v>0</v>
      </c>
      <c r="T348" s="236">
        <f>S348*H348</f>
        <v>0</v>
      </c>
      <c r="AR348" s="237" t="s">
        <v>299</v>
      </c>
      <c r="AT348" s="237" t="s">
        <v>141</v>
      </c>
      <c r="AU348" s="237" t="s">
        <v>88</v>
      </c>
      <c r="AY348" s="16" t="s">
        <v>140</v>
      </c>
      <c r="BE348" s="238">
        <f>IF(N348="základní",J348,0)</f>
        <v>0</v>
      </c>
      <c r="BF348" s="238">
        <f>IF(N348="snížená",J348,0)</f>
        <v>0</v>
      </c>
      <c r="BG348" s="238">
        <f>IF(N348="zákl. přenesená",J348,0)</f>
        <v>0</v>
      </c>
      <c r="BH348" s="238">
        <f>IF(N348="sníž. přenesená",J348,0)</f>
        <v>0</v>
      </c>
      <c r="BI348" s="238">
        <f>IF(N348="nulová",J348,0)</f>
        <v>0</v>
      </c>
      <c r="BJ348" s="16" t="s">
        <v>86</v>
      </c>
      <c r="BK348" s="238">
        <f>ROUND(I348*H348,2)</f>
        <v>0</v>
      </c>
      <c r="BL348" s="16" t="s">
        <v>299</v>
      </c>
      <c r="BM348" s="237" t="s">
        <v>696</v>
      </c>
    </row>
    <row r="349" s="1" customFormat="1" ht="16.5" customHeight="1">
      <c r="B349" s="37"/>
      <c r="C349" s="226" t="s">
        <v>697</v>
      </c>
      <c r="D349" s="226" t="s">
        <v>141</v>
      </c>
      <c r="E349" s="227" t="s">
        <v>430</v>
      </c>
      <c r="F349" s="228" t="s">
        <v>698</v>
      </c>
      <c r="G349" s="229" t="s">
        <v>583</v>
      </c>
      <c r="H349" s="230">
        <v>2</v>
      </c>
      <c r="I349" s="231"/>
      <c r="J349" s="232">
        <f>ROUND(I349*H349,2)</f>
        <v>0</v>
      </c>
      <c r="K349" s="228" t="s">
        <v>584</v>
      </c>
      <c r="L349" s="42"/>
      <c r="M349" s="233" t="s">
        <v>1</v>
      </c>
      <c r="N349" s="234" t="s">
        <v>43</v>
      </c>
      <c r="O349" s="85"/>
      <c r="P349" s="235">
        <f>O349*H349</f>
        <v>0</v>
      </c>
      <c r="Q349" s="235">
        <v>0</v>
      </c>
      <c r="R349" s="235">
        <f>Q349*H349</f>
        <v>0</v>
      </c>
      <c r="S349" s="235">
        <v>0</v>
      </c>
      <c r="T349" s="236">
        <f>S349*H349</f>
        <v>0</v>
      </c>
      <c r="AR349" s="237" t="s">
        <v>299</v>
      </c>
      <c r="AT349" s="237" t="s">
        <v>141</v>
      </c>
      <c r="AU349" s="237" t="s">
        <v>88</v>
      </c>
      <c r="AY349" s="16" t="s">
        <v>140</v>
      </c>
      <c r="BE349" s="238">
        <f>IF(N349="základní",J349,0)</f>
        <v>0</v>
      </c>
      <c r="BF349" s="238">
        <f>IF(N349="snížená",J349,0)</f>
        <v>0</v>
      </c>
      <c r="BG349" s="238">
        <f>IF(N349="zákl. přenesená",J349,0)</f>
        <v>0</v>
      </c>
      <c r="BH349" s="238">
        <f>IF(N349="sníž. přenesená",J349,0)</f>
        <v>0</v>
      </c>
      <c r="BI349" s="238">
        <f>IF(N349="nulová",J349,0)</f>
        <v>0</v>
      </c>
      <c r="BJ349" s="16" t="s">
        <v>86</v>
      </c>
      <c r="BK349" s="238">
        <f>ROUND(I349*H349,2)</f>
        <v>0</v>
      </c>
      <c r="BL349" s="16" t="s">
        <v>299</v>
      </c>
      <c r="BM349" s="237" t="s">
        <v>699</v>
      </c>
    </row>
    <row r="350" s="1" customFormat="1" ht="16.5" customHeight="1">
      <c r="B350" s="37"/>
      <c r="C350" s="226" t="s">
        <v>700</v>
      </c>
      <c r="D350" s="226" t="s">
        <v>141</v>
      </c>
      <c r="E350" s="227" t="s">
        <v>434</v>
      </c>
      <c r="F350" s="228" t="s">
        <v>701</v>
      </c>
      <c r="G350" s="229" t="s">
        <v>583</v>
      </c>
      <c r="H350" s="230">
        <v>23</v>
      </c>
      <c r="I350" s="231"/>
      <c r="J350" s="232">
        <f>ROUND(I350*H350,2)</f>
        <v>0</v>
      </c>
      <c r="K350" s="228" t="s">
        <v>584</v>
      </c>
      <c r="L350" s="42"/>
      <c r="M350" s="233" t="s">
        <v>1</v>
      </c>
      <c r="N350" s="234" t="s">
        <v>43</v>
      </c>
      <c r="O350" s="85"/>
      <c r="P350" s="235">
        <f>O350*H350</f>
        <v>0</v>
      </c>
      <c r="Q350" s="235">
        <v>0</v>
      </c>
      <c r="R350" s="235">
        <f>Q350*H350</f>
        <v>0</v>
      </c>
      <c r="S350" s="235">
        <v>0</v>
      </c>
      <c r="T350" s="236">
        <f>S350*H350</f>
        <v>0</v>
      </c>
      <c r="AR350" s="237" t="s">
        <v>299</v>
      </c>
      <c r="AT350" s="237" t="s">
        <v>141</v>
      </c>
      <c r="AU350" s="237" t="s">
        <v>88</v>
      </c>
      <c r="AY350" s="16" t="s">
        <v>140</v>
      </c>
      <c r="BE350" s="238">
        <f>IF(N350="základní",J350,0)</f>
        <v>0</v>
      </c>
      <c r="BF350" s="238">
        <f>IF(N350="snížená",J350,0)</f>
        <v>0</v>
      </c>
      <c r="BG350" s="238">
        <f>IF(N350="zákl. přenesená",J350,0)</f>
        <v>0</v>
      </c>
      <c r="BH350" s="238">
        <f>IF(N350="sníž. přenesená",J350,0)</f>
        <v>0</v>
      </c>
      <c r="BI350" s="238">
        <f>IF(N350="nulová",J350,0)</f>
        <v>0</v>
      </c>
      <c r="BJ350" s="16" t="s">
        <v>86</v>
      </c>
      <c r="BK350" s="238">
        <f>ROUND(I350*H350,2)</f>
        <v>0</v>
      </c>
      <c r="BL350" s="16" t="s">
        <v>299</v>
      </c>
      <c r="BM350" s="237" t="s">
        <v>702</v>
      </c>
    </row>
    <row r="351" s="1" customFormat="1" ht="16.5" customHeight="1">
      <c r="B351" s="37"/>
      <c r="C351" s="226" t="s">
        <v>703</v>
      </c>
      <c r="D351" s="226" t="s">
        <v>141</v>
      </c>
      <c r="E351" s="227" t="s">
        <v>438</v>
      </c>
      <c r="F351" s="228" t="s">
        <v>704</v>
      </c>
      <c r="G351" s="229" t="s">
        <v>328</v>
      </c>
      <c r="H351" s="230">
        <v>43</v>
      </c>
      <c r="I351" s="231"/>
      <c r="J351" s="232">
        <f>ROUND(I351*H351,2)</f>
        <v>0</v>
      </c>
      <c r="K351" s="228" t="s">
        <v>584</v>
      </c>
      <c r="L351" s="42"/>
      <c r="M351" s="233" t="s">
        <v>1</v>
      </c>
      <c r="N351" s="234" t="s">
        <v>43</v>
      </c>
      <c r="O351" s="85"/>
      <c r="P351" s="235">
        <f>O351*H351</f>
        <v>0</v>
      </c>
      <c r="Q351" s="235">
        <v>0</v>
      </c>
      <c r="R351" s="235">
        <f>Q351*H351</f>
        <v>0</v>
      </c>
      <c r="S351" s="235">
        <v>0</v>
      </c>
      <c r="T351" s="236">
        <f>S351*H351</f>
        <v>0</v>
      </c>
      <c r="AR351" s="237" t="s">
        <v>299</v>
      </c>
      <c r="AT351" s="237" t="s">
        <v>141</v>
      </c>
      <c r="AU351" s="237" t="s">
        <v>88</v>
      </c>
      <c r="AY351" s="16" t="s">
        <v>140</v>
      </c>
      <c r="BE351" s="238">
        <f>IF(N351="základní",J351,0)</f>
        <v>0</v>
      </c>
      <c r="BF351" s="238">
        <f>IF(N351="snížená",J351,0)</f>
        <v>0</v>
      </c>
      <c r="BG351" s="238">
        <f>IF(N351="zákl. přenesená",J351,0)</f>
        <v>0</v>
      </c>
      <c r="BH351" s="238">
        <f>IF(N351="sníž. přenesená",J351,0)</f>
        <v>0</v>
      </c>
      <c r="BI351" s="238">
        <f>IF(N351="nulová",J351,0)</f>
        <v>0</v>
      </c>
      <c r="BJ351" s="16" t="s">
        <v>86</v>
      </c>
      <c r="BK351" s="238">
        <f>ROUND(I351*H351,2)</f>
        <v>0</v>
      </c>
      <c r="BL351" s="16" t="s">
        <v>299</v>
      </c>
      <c r="BM351" s="237" t="s">
        <v>705</v>
      </c>
    </row>
    <row r="352" s="1" customFormat="1" ht="16.5" customHeight="1">
      <c r="B352" s="37"/>
      <c r="C352" s="226" t="s">
        <v>706</v>
      </c>
      <c r="D352" s="226" t="s">
        <v>141</v>
      </c>
      <c r="E352" s="227" t="s">
        <v>442</v>
      </c>
      <c r="F352" s="228" t="s">
        <v>707</v>
      </c>
      <c r="G352" s="229" t="s">
        <v>328</v>
      </c>
      <c r="H352" s="230">
        <v>41</v>
      </c>
      <c r="I352" s="231"/>
      <c r="J352" s="232">
        <f>ROUND(I352*H352,2)</f>
        <v>0</v>
      </c>
      <c r="K352" s="228" t="s">
        <v>584</v>
      </c>
      <c r="L352" s="42"/>
      <c r="M352" s="233" t="s">
        <v>1</v>
      </c>
      <c r="N352" s="234" t="s">
        <v>43</v>
      </c>
      <c r="O352" s="85"/>
      <c r="P352" s="235">
        <f>O352*H352</f>
        <v>0</v>
      </c>
      <c r="Q352" s="235">
        <v>0</v>
      </c>
      <c r="R352" s="235">
        <f>Q352*H352</f>
        <v>0</v>
      </c>
      <c r="S352" s="235">
        <v>0</v>
      </c>
      <c r="T352" s="236">
        <f>S352*H352</f>
        <v>0</v>
      </c>
      <c r="AR352" s="237" t="s">
        <v>299</v>
      </c>
      <c r="AT352" s="237" t="s">
        <v>141</v>
      </c>
      <c r="AU352" s="237" t="s">
        <v>88</v>
      </c>
      <c r="AY352" s="16" t="s">
        <v>140</v>
      </c>
      <c r="BE352" s="238">
        <f>IF(N352="základní",J352,0)</f>
        <v>0</v>
      </c>
      <c r="BF352" s="238">
        <f>IF(N352="snížená",J352,0)</f>
        <v>0</v>
      </c>
      <c r="BG352" s="238">
        <f>IF(N352="zákl. přenesená",J352,0)</f>
        <v>0</v>
      </c>
      <c r="BH352" s="238">
        <f>IF(N352="sníž. přenesená",J352,0)</f>
        <v>0</v>
      </c>
      <c r="BI352" s="238">
        <f>IF(N352="nulová",J352,0)</f>
        <v>0</v>
      </c>
      <c r="BJ352" s="16" t="s">
        <v>86</v>
      </c>
      <c r="BK352" s="238">
        <f>ROUND(I352*H352,2)</f>
        <v>0</v>
      </c>
      <c r="BL352" s="16" t="s">
        <v>299</v>
      </c>
      <c r="BM352" s="237" t="s">
        <v>708</v>
      </c>
    </row>
    <row r="353" s="1" customFormat="1" ht="16.5" customHeight="1">
      <c r="B353" s="37"/>
      <c r="C353" s="226" t="s">
        <v>709</v>
      </c>
      <c r="D353" s="226" t="s">
        <v>141</v>
      </c>
      <c r="E353" s="227" t="s">
        <v>448</v>
      </c>
      <c r="F353" s="228" t="s">
        <v>710</v>
      </c>
      <c r="G353" s="229" t="s">
        <v>328</v>
      </c>
      <c r="H353" s="230">
        <v>30</v>
      </c>
      <c r="I353" s="231"/>
      <c r="J353" s="232">
        <f>ROUND(I353*H353,2)</f>
        <v>0</v>
      </c>
      <c r="K353" s="228" t="s">
        <v>584</v>
      </c>
      <c r="L353" s="42"/>
      <c r="M353" s="233" t="s">
        <v>1</v>
      </c>
      <c r="N353" s="234" t="s">
        <v>43</v>
      </c>
      <c r="O353" s="85"/>
      <c r="P353" s="235">
        <f>O353*H353</f>
        <v>0</v>
      </c>
      <c r="Q353" s="235">
        <v>0</v>
      </c>
      <c r="R353" s="235">
        <f>Q353*H353</f>
        <v>0</v>
      </c>
      <c r="S353" s="235">
        <v>0</v>
      </c>
      <c r="T353" s="236">
        <f>S353*H353</f>
        <v>0</v>
      </c>
      <c r="AR353" s="237" t="s">
        <v>299</v>
      </c>
      <c r="AT353" s="237" t="s">
        <v>141</v>
      </c>
      <c r="AU353" s="237" t="s">
        <v>88</v>
      </c>
      <c r="AY353" s="16" t="s">
        <v>140</v>
      </c>
      <c r="BE353" s="238">
        <f>IF(N353="základní",J353,0)</f>
        <v>0</v>
      </c>
      <c r="BF353" s="238">
        <f>IF(N353="snížená",J353,0)</f>
        <v>0</v>
      </c>
      <c r="BG353" s="238">
        <f>IF(N353="zákl. přenesená",J353,0)</f>
        <v>0</v>
      </c>
      <c r="BH353" s="238">
        <f>IF(N353="sníž. přenesená",J353,0)</f>
        <v>0</v>
      </c>
      <c r="BI353" s="238">
        <f>IF(N353="nulová",J353,0)</f>
        <v>0</v>
      </c>
      <c r="BJ353" s="16" t="s">
        <v>86</v>
      </c>
      <c r="BK353" s="238">
        <f>ROUND(I353*H353,2)</f>
        <v>0</v>
      </c>
      <c r="BL353" s="16" t="s">
        <v>299</v>
      </c>
      <c r="BM353" s="237" t="s">
        <v>711</v>
      </c>
    </row>
    <row r="354" s="1" customFormat="1" ht="16.5" customHeight="1">
      <c r="B354" s="37"/>
      <c r="C354" s="226" t="s">
        <v>712</v>
      </c>
      <c r="D354" s="226" t="s">
        <v>141</v>
      </c>
      <c r="E354" s="227" t="s">
        <v>453</v>
      </c>
      <c r="F354" s="228" t="s">
        <v>713</v>
      </c>
      <c r="G354" s="229" t="s">
        <v>583</v>
      </c>
      <c r="H354" s="230">
        <v>14</v>
      </c>
      <c r="I354" s="231"/>
      <c r="J354" s="232">
        <f>ROUND(I354*H354,2)</f>
        <v>0</v>
      </c>
      <c r="K354" s="228" t="s">
        <v>584</v>
      </c>
      <c r="L354" s="42"/>
      <c r="M354" s="233" t="s">
        <v>1</v>
      </c>
      <c r="N354" s="234" t="s">
        <v>43</v>
      </c>
      <c r="O354" s="85"/>
      <c r="P354" s="235">
        <f>O354*H354</f>
        <v>0</v>
      </c>
      <c r="Q354" s="235">
        <v>0</v>
      </c>
      <c r="R354" s="235">
        <f>Q354*H354</f>
        <v>0</v>
      </c>
      <c r="S354" s="235">
        <v>0</v>
      </c>
      <c r="T354" s="236">
        <f>S354*H354</f>
        <v>0</v>
      </c>
      <c r="AR354" s="237" t="s">
        <v>299</v>
      </c>
      <c r="AT354" s="237" t="s">
        <v>141</v>
      </c>
      <c r="AU354" s="237" t="s">
        <v>88</v>
      </c>
      <c r="AY354" s="16" t="s">
        <v>140</v>
      </c>
      <c r="BE354" s="238">
        <f>IF(N354="základní",J354,0)</f>
        <v>0</v>
      </c>
      <c r="BF354" s="238">
        <f>IF(N354="snížená",J354,0)</f>
        <v>0</v>
      </c>
      <c r="BG354" s="238">
        <f>IF(N354="zákl. přenesená",J354,0)</f>
        <v>0</v>
      </c>
      <c r="BH354" s="238">
        <f>IF(N354="sníž. přenesená",J354,0)</f>
        <v>0</v>
      </c>
      <c r="BI354" s="238">
        <f>IF(N354="nulová",J354,0)</f>
        <v>0</v>
      </c>
      <c r="BJ354" s="16" t="s">
        <v>86</v>
      </c>
      <c r="BK354" s="238">
        <f>ROUND(I354*H354,2)</f>
        <v>0</v>
      </c>
      <c r="BL354" s="16" t="s">
        <v>299</v>
      </c>
      <c r="BM354" s="237" t="s">
        <v>714</v>
      </c>
    </row>
    <row r="355" s="1" customFormat="1" ht="16.5" customHeight="1">
      <c r="B355" s="37"/>
      <c r="C355" s="226" t="s">
        <v>715</v>
      </c>
      <c r="D355" s="226" t="s">
        <v>141</v>
      </c>
      <c r="E355" s="227" t="s">
        <v>458</v>
      </c>
      <c r="F355" s="228" t="s">
        <v>716</v>
      </c>
      <c r="G355" s="229" t="s">
        <v>583</v>
      </c>
      <c r="H355" s="230">
        <v>8</v>
      </c>
      <c r="I355" s="231"/>
      <c r="J355" s="232">
        <f>ROUND(I355*H355,2)</f>
        <v>0</v>
      </c>
      <c r="K355" s="228" t="s">
        <v>584</v>
      </c>
      <c r="L355" s="42"/>
      <c r="M355" s="233" t="s">
        <v>1</v>
      </c>
      <c r="N355" s="234" t="s">
        <v>43</v>
      </c>
      <c r="O355" s="85"/>
      <c r="P355" s="235">
        <f>O355*H355</f>
        <v>0</v>
      </c>
      <c r="Q355" s="235">
        <v>0</v>
      </c>
      <c r="R355" s="235">
        <f>Q355*H355</f>
        <v>0</v>
      </c>
      <c r="S355" s="235">
        <v>0</v>
      </c>
      <c r="T355" s="236">
        <f>S355*H355</f>
        <v>0</v>
      </c>
      <c r="AR355" s="237" t="s">
        <v>299</v>
      </c>
      <c r="AT355" s="237" t="s">
        <v>141</v>
      </c>
      <c r="AU355" s="237" t="s">
        <v>88</v>
      </c>
      <c r="AY355" s="16" t="s">
        <v>140</v>
      </c>
      <c r="BE355" s="238">
        <f>IF(N355="základní",J355,0)</f>
        <v>0</v>
      </c>
      <c r="BF355" s="238">
        <f>IF(N355="snížená",J355,0)</f>
        <v>0</v>
      </c>
      <c r="BG355" s="238">
        <f>IF(N355="zákl. přenesená",J355,0)</f>
        <v>0</v>
      </c>
      <c r="BH355" s="238">
        <f>IF(N355="sníž. přenesená",J355,0)</f>
        <v>0</v>
      </c>
      <c r="BI355" s="238">
        <f>IF(N355="nulová",J355,0)</f>
        <v>0</v>
      </c>
      <c r="BJ355" s="16" t="s">
        <v>86</v>
      </c>
      <c r="BK355" s="238">
        <f>ROUND(I355*H355,2)</f>
        <v>0</v>
      </c>
      <c r="BL355" s="16" t="s">
        <v>299</v>
      </c>
      <c r="BM355" s="237" t="s">
        <v>717</v>
      </c>
    </row>
    <row r="356" s="1" customFormat="1" ht="16.5" customHeight="1">
      <c r="B356" s="37"/>
      <c r="C356" s="226" t="s">
        <v>718</v>
      </c>
      <c r="D356" s="226" t="s">
        <v>141</v>
      </c>
      <c r="E356" s="227" t="s">
        <v>462</v>
      </c>
      <c r="F356" s="228" t="s">
        <v>719</v>
      </c>
      <c r="G356" s="229" t="s">
        <v>328</v>
      </c>
      <c r="H356" s="230">
        <v>8</v>
      </c>
      <c r="I356" s="231"/>
      <c r="J356" s="232">
        <f>ROUND(I356*H356,2)</f>
        <v>0</v>
      </c>
      <c r="K356" s="228" t="s">
        <v>584</v>
      </c>
      <c r="L356" s="42"/>
      <c r="M356" s="233" t="s">
        <v>1</v>
      </c>
      <c r="N356" s="234" t="s">
        <v>43</v>
      </c>
      <c r="O356" s="85"/>
      <c r="P356" s="235">
        <f>O356*H356</f>
        <v>0</v>
      </c>
      <c r="Q356" s="235">
        <v>0</v>
      </c>
      <c r="R356" s="235">
        <f>Q356*H356</f>
        <v>0</v>
      </c>
      <c r="S356" s="235">
        <v>0</v>
      </c>
      <c r="T356" s="236">
        <f>S356*H356</f>
        <v>0</v>
      </c>
      <c r="AR356" s="237" t="s">
        <v>299</v>
      </c>
      <c r="AT356" s="237" t="s">
        <v>141</v>
      </c>
      <c r="AU356" s="237" t="s">
        <v>88</v>
      </c>
      <c r="AY356" s="16" t="s">
        <v>140</v>
      </c>
      <c r="BE356" s="238">
        <f>IF(N356="základní",J356,0)</f>
        <v>0</v>
      </c>
      <c r="BF356" s="238">
        <f>IF(N356="snížená",J356,0)</f>
        <v>0</v>
      </c>
      <c r="BG356" s="238">
        <f>IF(N356="zákl. přenesená",J356,0)</f>
        <v>0</v>
      </c>
      <c r="BH356" s="238">
        <f>IF(N356="sníž. přenesená",J356,0)</f>
        <v>0</v>
      </c>
      <c r="BI356" s="238">
        <f>IF(N356="nulová",J356,0)</f>
        <v>0</v>
      </c>
      <c r="BJ356" s="16" t="s">
        <v>86</v>
      </c>
      <c r="BK356" s="238">
        <f>ROUND(I356*H356,2)</f>
        <v>0</v>
      </c>
      <c r="BL356" s="16" t="s">
        <v>299</v>
      </c>
      <c r="BM356" s="237" t="s">
        <v>720</v>
      </c>
    </row>
    <row r="357" s="1" customFormat="1" ht="16.5" customHeight="1">
      <c r="B357" s="37"/>
      <c r="C357" s="226" t="s">
        <v>721</v>
      </c>
      <c r="D357" s="226" t="s">
        <v>141</v>
      </c>
      <c r="E357" s="227" t="s">
        <v>468</v>
      </c>
      <c r="F357" s="228" t="s">
        <v>722</v>
      </c>
      <c r="G357" s="229" t="s">
        <v>583</v>
      </c>
      <c r="H357" s="230">
        <v>4</v>
      </c>
      <c r="I357" s="231"/>
      <c r="J357" s="232">
        <f>ROUND(I357*H357,2)</f>
        <v>0</v>
      </c>
      <c r="K357" s="228" t="s">
        <v>584</v>
      </c>
      <c r="L357" s="42"/>
      <c r="M357" s="233" t="s">
        <v>1</v>
      </c>
      <c r="N357" s="234" t="s">
        <v>43</v>
      </c>
      <c r="O357" s="85"/>
      <c r="P357" s="235">
        <f>O357*H357</f>
        <v>0</v>
      </c>
      <c r="Q357" s="235">
        <v>0</v>
      </c>
      <c r="R357" s="235">
        <f>Q357*H357</f>
        <v>0</v>
      </c>
      <c r="S357" s="235">
        <v>0</v>
      </c>
      <c r="T357" s="236">
        <f>S357*H357</f>
        <v>0</v>
      </c>
      <c r="AR357" s="237" t="s">
        <v>299</v>
      </c>
      <c r="AT357" s="237" t="s">
        <v>141</v>
      </c>
      <c r="AU357" s="237" t="s">
        <v>88</v>
      </c>
      <c r="AY357" s="16" t="s">
        <v>140</v>
      </c>
      <c r="BE357" s="238">
        <f>IF(N357="základní",J357,0)</f>
        <v>0</v>
      </c>
      <c r="BF357" s="238">
        <f>IF(N357="snížená",J357,0)</f>
        <v>0</v>
      </c>
      <c r="BG357" s="238">
        <f>IF(N357="zákl. přenesená",J357,0)</f>
        <v>0</v>
      </c>
      <c r="BH357" s="238">
        <f>IF(N357="sníž. přenesená",J357,0)</f>
        <v>0</v>
      </c>
      <c r="BI357" s="238">
        <f>IF(N357="nulová",J357,0)</f>
        <v>0</v>
      </c>
      <c r="BJ357" s="16" t="s">
        <v>86</v>
      </c>
      <c r="BK357" s="238">
        <f>ROUND(I357*H357,2)</f>
        <v>0</v>
      </c>
      <c r="BL357" s="16" t="s">
        <v>299</v>
      </c>
      <c r="BM357" s="237" t="s">
        <v>723</v>
      </c>
    </row>
    <row r="358" s="1" customFormat="1" ht="16.5" customHeight="1">
      <c r="B358" s="37"/>
      <c r="C358" s="226" t="s">
        <v>724</v>
      </c>
      <c r="D358" s="226" t="s">
        <v>141</v>
      </c>
      <c r="E358" s="227" t="s">
        <v>474</v>
      </c>
      <c r="F358" s="228" t="s">
        <v>725</v>
      </c>
      <c r="G358" s="229" t="s">
        <v>583</v>
      </c>
      <c r="H358" s="230">
        <v>1</v>
      </c>
      <c r="I358" s="231"/>
      <c r="J358" s="232">
        <f>ROUND(I358*H358,2)</f>
        <v>0</v>
      </c>
      <c r="K358" s="228" t="s">
        <v>584</v>
      </c>
      <c r="L358" s="42"/>
      <c r="M358" s="233" t="s">
        <v>1</v>
      </c>
      <c r="N358" s="234" t="s">
        <v>43</v>
      </c>
      <c r="O358" s="85"/>
      <c r="P358" s="235">
        <f>O358*H358</f>
        <v>0</v>
      </c>
      <c r="Q358" s="235">
        <v>0</v>
      </c>
      <c r="R358" s="235">
        <f>Q358*H358</f>
        <v>0</v>
      </c>
      <c r="S358" s="235">
        <v>0</v>
      </c>
      <c r="T358" s="236">
        <f>S358*H358</f>
        <v>0</v>
      </c>
      <c r="AR358" s="237" t="s">
        <v>299</v>
      </c>
      <c r="AT358" s="237" t="s">
        <v>141</v>
      </c>
      <c r="AU358" s="237" t="s">
        <v>88</v>
      </c>
      <c r="AY358" s="16" t="s">
        <v>140</v>
      </c>
      <c r="BE358" s="238">
        <f>IF(N358="základní",J358,0)</f>
        <v>0</v>
      </c>
      <c r="BF358" s="238">
        <f>IF(N358="snížená",J358,0)</f>
        <v>0</v>
      </c>
      <c r="BG358" s="238">
        <f>IF(N358="zákl. přenesená",J358,0)</f>
        <v>0</v>
      </c>
      <c r="BH358" s="238">
        <f>IF(N358="sníž. přenesená",J358,0)</f>
        <v>0</v>
      </c>
      <c r="BI358" s="238">
        <f>IF(N358="nulová",J358,0)</f>
        <v>0</v>
      </c>
      <c r="BJ358" s="16" t="s">
        <v>86</v>
      </c>
      <c r="BK358" s="238">
        <f>ROUND(I358*H358,2)</f>
        <v>0</v>
      </c>
      <c r="BL358" s="16" t="s">
        <v>299</v>
      </c>
      <c r="BM358" s="237" t="s">
        <v>726</v>
      </c>
    </row>
    <row r="359" s="1" customFormat="1" ht="16.5" customHeight="1">
      <c r="B359" s="37"/>
      <c r="C359" s="226" t="s">
        <v>727</v>
      </c>
      <c r="D359" s="226" t="s">
        <v>141</v>
      </c>
      <c r="E359" s="227" t="s">
        <v>478</v>
      </c>
      <c r="F359" s="228" t="s">
        <v>728</v>
      </c>
      <c r="G359" s="229" t="s">
        <v>583</v>
      </c>
      <c r="H359" s="230">
        <v>2</v>
      </c>
      <c r="I359" s="231"/>
      <c r="J359" s="232">
        <f>ROUND(I359*H359,2)</f>
        <v>0</v>
      </c>
      <c r="K359" s="228" t="s">
        <v>584</v>
      </c>
      <c r="L359" s="42"/>
      <c r="M359" s="233" t="s">
        <v>1</v>
      </c>
      <c r="N359" s="234" t="s">
        <v>43</v>
      </c>
      <c r="O359" s="85"/>
      <c r="P359" s="235">
        <f>O359*H359</f>
        <v>0</v>
      </c>
      <c r="Q359" s="235">
        <v>0</v>
      </c>
      <c r="R359" s="235">
        <f>Q359*H359</f>
        <v>0</v>
      </c>
      <c r="S359" s="235">
        <v>0</v>
      </c>
      <c r="T359" s="236">
        <f>S359*H359</f>
        <v>0</v>
      </c>
      <c r="AR359" s="237" t="s">
        <v>299</v>
      </c>
      <c r="AT359" s="237" t="s">
        <v>141</v>
      </c>
      <c r="AU359" s="237" t="s">
        <v>88</v>
      </c>
      <c r="AY359" s="16" t="s">
        <v>140</v>
      </c>
      <c r="BE359" s="238">
        <f>IF(N359="základní",J359,0)</f>
        <v>0</v>
      </c>
      <c r="BF359" s="238">
        <f>IF(N359="snížená",J359,0)</f>
        <v>0</v>
      </c>
      <c r="BG359" s="238">
        <f>IF(N359="zákl. přenesená",J359,0)</f>
        <v>0</v>
      </c>
      <c r="BH359" s="238">
        <f>IF(N359="sníž. přenesená",J359,0)</f>
        <v>0</v>
      </c>
      <c r="BI359" s="238">
        <f>IF(N359="nulová",J359,0)</f>
        <v>0</v>
      </c>
      <c r="BJ359" s="16" t="s">
        <v>86</v>
      </c>
      <c r="BK359" s="238">
        <f>ROUND(I359*H359,2)</f>
        <v>0</v>
      </c>
      <c r="BL359" s="16" t="s">
        <v>299</v>
      </c>
      <c r="BM359" s="237" t="s">
        <v>729</v>
      </c>
    </row>
    <row r="360" s="10" customFormat="1" ht="25.92" customHeight="1">
      <c r="B360" s="212"/>
      <c r="C360" s="213"/>
      <c r="D360" s="214" t="s">
        <v>77</v>
      </c>
      <c r="E360" s="215" t="s">
        <v>730</v>
      </c>
      <c r="F360" s="215" t="s">
        <v>731</v>
      </c>
      <c r="G360" s="213"/>
      <c r="H360" s="213"/>
      <c r="I360" s="216"/>
      <c r="J360" s="217">
        <f>BK360</f>
        <v>0</v>
      </c>
      <c r="K360" s="213"/>
      <c r="L360" s="218"/>
      <c r="M360" s="219"/>
      <c r="N360" s="220"/>
      <c r="O360" s="220"/>
      <c r="P360" s="221">
        <f>SUM(P361:P425)</f>
        <v>0</v>
      </c>
      <c r="Q360" s="220"/>
      <c r="R360" s="221">
        <f>SUM(R361:R425)</f>
        <v>4.4921826000000005</v>
      </c>
      <c r="S360" s="220"/>
      <c r="T360" s="222">
        <f>SUM(T361:T425)</f>
        <v>0</v>
      </c>
      <c r="AR360" s="223" t="s">
        <v>88</v>
      </c>
      <c r="AT360" s="224" t="s">
        <v>77</v>
      </c>
      <c r="AU360" s="224" t="s">
        <v>78</v>
      </c>
      <c r="AY360" s="223" t="s">
        <v>140</v>
      </c>
      <c r="BK360" s="225">
        <f>SUM(BK361:BK425)</f>
        <v>0</v>
      </c>
    </row>
    <row r="361" s="1" customFormat="1" ht="24" customHeight="1">
      <c r="B361" s="37"/>
      <c r="C361" s="226" t="s">
        <v>732</v>
      </c>
      <c r="D361" s="226" t="s">
        <v>141</v>
      </c>
      <c r="E361" s="227" t="s">
        <v>733</v>
      </c>
      <c r="F361" s="228" t="s">
        <v>734</v>
      </c>
      <c r="G361" s="229" t="s">
        <v>154</v>
      </c>
      <c r="H361" s="230">
        <v>2.4089999999999998</v>
      </c>
      <c r="I361" s="231"/>
      <c r="J361" s="232">
        <f>ROUND(I361*H361,2)</f>
        <v>0</v>
      </c>
      <c r="K361" s="228" t="s">
        <v>145</v>
      </c>
      <c r="L361" s="42"/>
      <c r="M361" s="233" t="s">
        <v>1</v>
      </c>
      <c r="N361" s="234" t="s">
        <v>43</v>
      </c>
      <c r="O361" s="85"/>
      <c r="P361" s="235">
        <f>O361*H361</f>
        <v>0</v>
      </c>
      <c r="Q361" s="235">
        <v>0.00189</v>
      </c>
      <c r="R361" s="235">
        <f>Q361*H361</f>
        <v>0.0045530099999999997</v>
      </c>
      <c r="S361" s="235">
        <v>0</v>
      </c>
      <c r="T361" s="236">
        <f>S361*H361</f>
        <v>0</v>
      </c>
      <c r="AR361" s="237" t="s">
        <v>299</v>
      </c>
      <c r="AT361" s="237" t="s">
        <v>141</v>
      </c>
      <c r="AU361" s="237" t="s">
        <v>86</v>
      </c>
      <c r="AY361" s="16" t="s">
        <v>140</v>
      </c>
      <c r="BE361" s="238">
        <f>IF(N361="základní",J361,0)</f>
        <v>0</v>
      </c>
      <c r="BF361" s="238">
        <f>IF(N361="snížená",J361,0)</f>
        <v>0</v>
      </c>
      <c r="BG361" s="238">
        <f>IF(N361="zákl. přenesená",J361,0)</f>
        <v>0</v>
      </c>
      <c r="BH361" s="238">
        <f>IF(N361="sníž. přenesená",J361,0)</f>
        <v>0</v>
      </c>
      <c r="BI361" s="238">
        <f>IF(N361="nulová",J361,0)</f>
        <v>0</v>
      </c>
      <c r="BJ361" s="16" t="s">
        <v>86</v>
      </c>
      <c r="BK361" s="238">
        <f>ROUND(I361*H361,2)</f>
        <v>0</v>
      </c>
      <c r="BL361" s="16" t="s">
        <v>299</v>
      </c>
      <c r="BM361" s="237" t="s">
        <v>735</v>
      </c>
    </row>
    <row r="362" s="1" customFormat="1" ht="24" customHeight="1">
      <c r="B362" s="37"/>
      <c r="C362" s="226" t="s">
        <v>736</v>
      </c>
      <c r="D362" s="226" t="s">
        <v>141</v>
      </c>
      <c r="E362" s="227" t="s">
        <v>737</v>
      </c>
      <c r="F362" s="228" t="s">
        <v>738</v>
      </c>
      <c r="G362" s="229" t="s">
        <v>144</v>
      </c>
      <c r="H362" s="230">
        <v>4.75</v>
      </c>
      <c r="I362" s="231"/>
      <c r="J362" s="232">
        <f>ROUND(I362*H362,2)</f>
        <v>0</v>
      </c>
      <c r="K362" s="228" t="s">
        <v>145</v>
      </c>
      <c r="L362" s="42"/>
      <c r="M362" s="233" t="s">
        <v>1</v>
      </c>
      <c r="N362" s="234" t="s">
        <v>43</v>
      </c>
      <c r="O362" s="85"/>
      <c r="P362" s="235">
        <f>O362*H362</f>
        <v>0</v>
      </c>
      <c r="Q362" s="235">
        <v>0.023699999999999999</v>
      </c>
      <c r="R362" s="235">
        <f>Q362*H362</f>
        <v>0.112575</v>
      </c>
      <c r="S362" s="235">
        <v>0</v>
      </c>
      <c r="T362" s="236">
        <f>S362*H362</f>
        <v>0</v>
      </c>
      <c r="AR362" s="237" t="s">
        <v>299</v>
      </c>
      <c r="AT362" s="237" t="s">
        <v>141</v>
      </c>
      <c r="AU362" s="237" t="s">
        <v>86</v>
      </c>
      <c r="AY362" s="16" t="s">
        <v>140</v>
      </c>
      <c r="BE362" s="238">
        <f>IF(N362="základní",J362,0)</f>
        <v>0</v>
      </c>
      <c r="BF362" s="238">
        <f>IF(N362="snížená",J362,0)</f>
        <v>0</v>
      </c>
      <c r="BG362" s="238">
        <f>IF(N362="zákl. přenesená",J362,0)</f>
        <v>0</v>
      </c>
      <c r="BH362" s="238">
        <f>IF(N362="sníž. přenesená",J362,0)</f>
        <v>0</v>
      </c>
      <c r="BI362" s="238">
        <f>IF(N362="nulová",J362,0)</f>
        <v>0</v>
      </c>
      <c r="BJ362" s="16" t="s">
        <v>86</v>
      </c>
      <c r="BK362" s="238">
        <f>ROUND(I362*H362,2)</f>
        <v>0</v>
      </c>
      <c r="BL362" s="16" t="s">
        <v>299</v>
      </c>
      <c r="BM362" s="237" t="s">
        <v>739</v>
      </c>
    </row>
    <row r="363" s="11" customFormat="1">
      <c r="B363" s="239"/>
      <c r="C363" s="240"/>
      <c r="D363" s="241" t="s">
        <v>156</v>
      </c>
      <c r="E363" s="242" t="s">
        <v>1</v>
      </c>
      <c r="F363" s="243" t="s">
        <v>313</v>
      </c>
      <c r="G363" s="240"/>
      <c r="H363" s="242" t="s">
        <v>1</v>
      </c>
      <c r="I363" s="244"/>
      <c r="J363" s="240"/>
      <c r="K363" s="240"/>
      <c r="L363" s="245"/>
      <c r="M363" s="246"/>
      <c r="N363" s="247"/>
      <c r="O363" s="247"/>
      <c r="P363" s="247"/>
      <c r="Q363" s="247"/>
      <c r="R363" s="247"/>
      <c r="S363" s="247"/>
      <c r="T363" s="248"/>
      <c r="AT363" s="249" t="s">
        <v>156</v>
      </c>
      <c r="AU363" s="249" t="s">
        <v>86</v>
      </c>
      <c r="AV363" s="11" t="s">
        <v>86</v>
      </c>
      <c r="AW363" s="11" t="s">
        <v>33</v>
      </c>
      <c r="AX363" s="11" t="s">
        <v>78</v>
      </c>
      <c r="AY363" s="249" t="s">
        <v>140</v>
      </c>
    </row>
    <row r="364" s="12" customFormat="1">
      <c r="B364" s="250"/>
      <c r="C364" s="251"/>
      <c r="D364" s="241" t="s">
        <v>156</v>
      </c>
      <c r="E364" s="252" t="s">
        <v>1</v>
      </c>
      <c r="F364" s="253" t="s">
        <v>740</v>
      </c>
      <c r="G364" s="251"/>
      <c r="H364" s="254">
        <v>4.75</v>
      </c>
      <c r="I364" s="255"/>
      <c r="J364" s="251"/>
      <c r="K364" s="251"/>
      <c r="L364" s="256"/>
      <c r="M364" s="257"/>
      <c r="N364" s="258"/>
      <c r="O364" s="258"/>
      <c r="P364" s="258"/>
      <c r="Q364" s="258"/>
      <c r="R364" s="258"/>
      <c r="S364" s="258"/>
      <c r="T364" s="259"/>
      <c r="AT364" s="260" t="s">
        <v>156</v>
      </c>
      <c r="AU364" s="260" t="s">
        <v>86</v>
      </c>
      <c r="AV364" s="12" t="s">
        <v>88</v>
      </c>
      <c r="AW364" s="12" t="s">
        <v>33</v>
      </c>
      <c r="AX364" s="12" t="s">
        <v>86</v>
      </c>
      <c r="AY364" s="260" t="s">
        <v>140</v>
      </c>
    </row>
    <row r="365" s="1" customFormat="1" ht="16.5" customHeight="1">
      <c r="B365" s="37"/>
      <c r="C365" s="226" t="s">
        <v>741</v>
      </c>
      <c r="D365" s="226" t="s">
        <v>141</v>
      </c>
      <c r="E365" s="227" t="s">
        <v>742</v>
      </c>
      <c r="F365" s="228" t="s">
        <v>743</v>
      </c>
      <c r="G365" s="229" t="s">
        <v>144</v>
      </c>
      <c r="H365" s="230">
        <v>89.792000000000002</v>
      </c>
      <c r="I365" s="231"/>
      <c r="J365" s="232">
        <f>ROUND(I365*H365,2)</f>
        <v>0</v>
      </c>
      <c r="K365" s="228" t="s">
        <v>145</v>
      </c>
      <c r="L365" s="42"/>
      <c r="M365" s="233" t="s">
        <v>1</v>
      </c>
      <c r="N365" s="234" t="s">
        <v>43</v>
      </c>
      <c r="O365" s="85"/>
      <c r="P365" s="235">
        <f>O365*H365</f>
        <v>0</v>
      </c>
      <c r="Q365" s="235">
        <v>0.02366</v>
      </c>
      <c r="R365" s="235">
        <f>Q365*H365</f>
        <v>2.1244787199999999</v>
      </c>
      <c r="S365" s="235">
        <v>0</v>
      </c>
      <c r="T365" s="236">
        <f>S365*H365</f>
        <v>0</v>
      </c>
      <c r="AR365" s="237" t="s">
        <v>299</v>
      </c>
      <c r="AT365" s="237" t="s">
        <v>141</v>
      </c>
      <c r="AU365" s="237" t="s">
        <v>86</v>
      </c>
      <c r="AY365" s="16" t="s">
        <v>140</v>
      </c>
      <c r="BE365" s="238">
        <f>IF(N365="základní",J365,0)</f>
        <v>0</v>
      </c>
      <c r="BF365" s="238">
        <f>IF(N365="snížená",J365,0)</f>
        <v>0</v>
      </c>
      <c r="BG365" s="238">
        <f>IF(N365="zákl. přenesená",J365,0)</f>
        <v>0</v>
      </c>
      <c r="BH365" s="238">
        <f>IF(N365="sníž. přenesená",J365,0)</f>
        <v>0</v>
      </c>
      <c r="BI365" s="238">
        <f>IF(N365="nulová",J365,0)</f>
        <v>0</v>
      </c>
      <c r="BJ365" s="16" t="s">
        <v>86</v>
      </c>
      <c r="BK365" s="238">
        <f>ROUND(I365*H365,2)</f>
        <v>0</v>
      </c>
      <c r="BL365" s="16" t="s">
        <v>299</v>
      </c>
      <c r="BM365" s="237" t="s">
        <v>744</v>
      </c>
    </row>
    <row r="366" s="11" customFormat="1">
      <c r="B366" s="239"/>
      <c r="C366" s="240"/>
      <c r="D366" s="241" t="s">
        <v>156</v>
      </c>
      <c r="E366" s="242" t="s">
        <v>1</v>
      </c>
      <c r="F366" s="243" t="s">
        <v>745</v>
      </c>
      <c r="G366" s="240"/>
      <c r="H366" s="242" t="s">
        <v>1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AT366" s="249" t="s">
        <v>156</v>
      </c>
      <c r="AU366" s="249" t="s">
        <v>86</v>
      </c>
      <c r="AV366" s="11" t="s">
        <v>86</v>
      </c>
      <c r="AW366" s="11" t="s">
        <v>33</v>
      </c>
      <c r="AX366" s="11" t="s">
        <v>78</v>
      </c>
      <c r="AY366" s="249" t="s">
        <v>140</v>
      </c>
    </row>
    <row r="367" s="11" customFormat="1">
      <c r="B367" s="239"/>
      <c r="C367" s="240"/>
      <c r="D367" s="241" t="s">
        <v>156</v>
      </c>
      <c r="E367" s="242" t="s">
        <v>1</v>
      </c>
      <c r="F367" s="243" t="s">
        <v>746</v>
      </c>
      <c r="G367" s="240"/>
      <c r="H367" s="242" t="s">
        <v>1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AT367" s="249" t="s">
        <v>156</v>
      </c>
      <c r="AU367" s="249" t="s">
        <v>86</v>
      </c>
      <c r="AV367" s="11" t="s">
        <v>86</v>
      </c>
      <c r="AW367" s="11" t="s">
        <v>33</v>
      </c>
      <c r="AX367" s="11" t="s">
        <v>78</v>
      </c>
      <c r="AY367" s="249" t="s">
        <v>140</v>
      </c>
    </row>
    <row r="368" s="12" customFormat="1">
      <c r="B368" s="250"/>
      <c r="C368" s="251"/>
      <c r="D368" s="241" t="s">
        <v>156</v>
      </c>
      <c r="E368" s="252" t="s">
        <v>1</v>
      </c>
      <c r="F368" s="253" t="s">
        <v>747</v>
      </c>
      <c r="G368" s="251"/>
      <c r="H368" s="254">
        <v>19.536000000000001</v>
      </c>
      <c r="I368" s="255"/>
      <c r="J368" s="251"/>
      <c r="K368" s="251"/>
      <c r="L368" s="256"/>
      <c r="M368" s="257"/>
      <c r="N368" s="258"/>
      <c r="O368" s="258"/>
      <c r="P368" s="258"/>
      <c r="Q368" s="258"/>
      <c r="R368" s="258"/>
      <c r="S368" s="258"/>
      <c r="T368" s="259"/>
      <c r="AT368" s="260" t="s">
        <v>156</v>
      </c>
      <c r="AU368" s="260" t="s">
        <v>86</v>
      </c>
      <c r="AV368" s="12" t="s">
        <v>88</v>
      </c>
      <c r="AW368" s="12" t="s">
        <v>33</v>
      </c>
      <c r="AX368" s="12" t="s">
        <v>78</v>
      </c>
      <c r="AY368" s="260" t="s">
        <v>140</v>
      </c>
    </row>
    <row r="369" s="12" customFormat="1">
      <c r="B369" s="250"/>
      <c r="C369" s="251"/>
      <c r="D369" s="241" t="s">
        <v>156</v>
      </c>
      <c r="E369" s="252" t="s">
        <v>1</v>
      </c>
      <c r="F369" s="253" t="s">
        <v>748</v>
      </c>
      <c r="G369" s="251"/>
      <c r="H369" s="254">
        <v>-10.08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AT369" s="260" t="s">
        <v>156</v>
      </c>
      <c r="AU369" s="260" t="s">
        <v>86</v>
      </c>
      <c r="AV369" s="12" t="s">
        <v>88</v>
      </c>
      <c r="AW369" s="12" t="s">
        <v>33</v>
      </c>
      <c r="AX369" s="12" t="s">
        <v>78</v>
      </c>
      <c r="AY369" s="260" t="s">
        <v>140</v>
      </c>
    </row>
    <row r="370" s="12" customFormat="1">
      <c r="B370" s="250"/>
      <c r="C370" s="251"/>
      <c r="D370" s="241" t="s">
        <v>156</v>
      </c>
      <c r="E370" s="252" t="s">
        <v>1</v>
      </c>
      <c r="F370" s="253" t="s">
        <v>749</v>
      </c>
      <c r="G370" s="251"/>
      <c r="H370" s="254">
        <v>-2.214</v>
      </c>
      <c r="I370" s="255"/>
      <c r="J370" s="251"/>
      <c r="K370" s="251"/>
      <c r="L370" s="256"/>
      <c r="M370" s="257"/>
      <c r="N370" s="258"/>
      <c r="O370" s="258"/>
      <c r="P370" s="258"/>
      <c r="Q370" s="258"/>
      <c r="R370" s="258"/>
      <c r="S370" s="258"/>
      <c r="T370" s="259"/>
      <c r="AT370" s="260" t="s">
        <v>156</v>
      </c>
      <c r="AU370" s="260" t="s">
        <v>86</v>
      </c>
      <c r="AV370" s="12" t="s">
        <v>88</v>
      </c>
      <c r="AW370" s="12" t="s">
        <v>33</v>
      </c>
      <c r="AX370" s="12" t="s">
        <v>78</v>
      </c>
      <c r="AY370" s="260" t="s">
        <v>140</v>
      </c>
    </row>
    <row r="371" s="11" customFormat="1">
      <c r="B371" s="239"/>
      <c r="C371" s="240"/>
      <c r="D371" s="241" t="s">
        <v>156</v>
      </c>
      <c r="E371" s="242" t="s">
        <v>1</v>
      </c>
      <c r="F371" s="243" t="s">
        <v>750</v>
      </c>
      <c r="G371" s="240"/>
      <c r="H371" s="242" t="s">
        <v>1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AT371" s="249" t="s">
        <v>156</v>
      </c>
      <c r="AU371" s="249" t="s">
        <v>86</v>
      </c>
      <c r="AV371" s="11" t="s">
        <v>86</v>
      </c>
      <c r="AW371" s="11" t="s">
        <v>33</v>
      </c>
      <c r="AX371" s="11" t="s">
        <v>78</v>
      </c>
      <c r="AY371" s="249" t="s">
        <v>140</v>
      </c>
    </row>
    <row r="372" s="12" customFormat="1">
      <c r="B372" s="250"/>
      <c r="C372" s="251"/>
      <c r="D372" s="241" t="s">
        <v>156</v>
      </c>
      <c r="E372" s="252" t="s">
        <v>1</v>
      </c>
      <c r="F372" s="253" t="s">
        <v>751</v>
      </c>
      <c r="G372" s="251"/>
      <c r="H372" s="254">
        <v>7.819</v>
      </c>
      <c r="I372" s="255"/>
      <c r="J372" s="251"/>
      <c r="K372" s="251"/>
      <c r="L372" s="256"/>
      <c r="M372" s="257"/>
      <c r="N372" s="258"/>
      <c r="O372" s="258"/>
      <c r="P372" s="258"/>
      <c r="Q372" s="258"/>
      <c r="R372" s="258"/>
      <c r="S372" s="258"/>
      <c r="T372" s="259"/>
      <c r="AT372" s="260" t="s">
        <v>156</v>
      </c>
      <c r="AU372" s="260" t="s">
        <v>86</v>
      </c>
      <c r="AV372" s="12" t="s">
        <v>88</v>
      </c>
      <c r="AW372" s="12" t="s">
        <v>33</v>
      </c>
      <c r="AX372" s="12" t="s">
        <v>78</v>
      </c>
      <c r="AY372" s="260" t="s">
        <v>140</v>
      </c>
    </row>
    <row r="373" s="12" customFormat="1">
      <c r="B373" s="250"/>
      <c r="C373" s="251"/>
      <c r="D373" s="241" t="s">
        <v>156</v>
      </c>
      <c r="E373" s="252" t="s">
        <v>1</v>
      </c>
      <c r="F373" s="253" t="s">
        <v>752</v>
      </c>
      <c r="G373" s="251"/>
      <c r="H373" s="254">
        <v>1.093</v>
      </c>
      <c r="I373" s="255"/>
      <c r="J373" s="251"/>
      <c r="K373" s="251"/>
      <c r="L373" s="256"/>
      <c r="M373" s="257"/>
      <c r="N373" s="258"/>
      <c r="O373" s="258"/>
      <c r="P373" s="258"/>
      <c r="Q373" s="258"/>
      <c r="R373" s="258"/>
      <c r="S373" s="258"/>
      <c r="T373" s="259"/>
      <c r="AT373" s="260" t="s">
        <v>156</v>
      </c>
      <c r="AU373" s="260" t="s">
        <v>86</v>
      </c>
      <c r="AV373" s="12" t="s">
        <v>88</v>
      </c>
      <c r="AW373" s="12" t="s">
        <v>33</v>
      </c>
      <c r="AX373" s="12" t="s">
        <v>78</v>
      </c>
      <c r="AY373" s="260" t="s">
        <v>140</v>
      </c>
    </row>
    <row r="374" s="11" customFormat="1">
      <c r="B374" s="239"/>
      <c r="C374" s="240"/>
      <c r="D374" s="241" t="s">
        <v>156</v>
      </c>
      <c r="E374" s="242" t="s">
        <v>1</v>
      </c>
      <c r="F374" s="243" t="s">
        <v>753</v>
      </c>
      <c r="G374" s="240"/>
      <c r="H374" s="242" t="s">
        <v>1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AT374" s="249" t="s">
        <v>156</v>
      </c>
      <c r="AU374" s="249" t="s">
        <v>86</v>
      </c>
      <c r="AV374" s="11" t="s">
        <v>86</v>
      </c>
      <c r="AW374" s="11" t="s">
        <v>33</v>
      </c>
      <c r="AX374" s="11" t="s">
        <v>78</v>
      </c>
      <c r="AY374" s="249" t="s">
        <v>140</v>
      </c>
    </row>
    <row r="375" s="12" customFormat="1">
      <c r="B375" s="250"/>
      <c r="C375" s="251"/>
      <c r="D375" s="241" t="s">
        <v>156</v>
      </c>
      <c r="E375" s="252" t="s">
        <v>1</v>
      </c>
      <c r="F375" s="253" t="s">
        <v>754</v>
      </c>
      <c r="G375" s="251"/>
      <c r="H375" s="254">
        <v>3.1200000000000001</v>
      </c>
      <c r="I375" s="255"/>
      <c r="J375" s="251"/>
      <c r="K375" s="251"/>
      <c r="L375" s="256"/>
      <c r="M375" s="257"/>
      <c r="N375" s="258"/>
      <c r="O375" s="258"/>
      <c r="P375" s="258"/>
      <c r="Q375" s="258"/>
      <c r="R375" s="258"/>
      <c r="S375" s="258"/>
      <c r="T375" s="259"/>
      <c r="AT375" s="260" t="s">
        <v>156</v>
      </c>
      <c r="AU375" s="260" t="s">
        <v>86</v>
      </c>
      <c r="AV375" s="12" t="s">
        <v>88</v>
      </c>
      <c r="AW375" s="12" t="s">
        <v>33</v>
      </c>
      <c r="AX375" s="12" t="s">
        <v>78</v>
      </c>
      <c r="AY375" s="260" t="s">
        <v>140</v>
      </c>
    </row>
    <row r="376" s="11" customFormat="1">
      <c r="B376" s="239"/>
      <c r="C376" s="240"/>
      <c r="D376" s="241" t="s">
        <v>156</v>
      </c>
      <c r="E376" s="242" t="s">
        <v>1</v>
      </c>
      <c r="F376" s="243" t="s">
        <v>755</v>
      </c>
      <c r="G376" s="240"/>
      <c r="H376" s="242" t="s">
        <v>1</v>
      </c>
      <c r="I376" s="244"/>
      <c r="J376" s="240"/>
      <c r="K376" s="240"/>
      <c r="L376" s="245"/>
      <c r="M376" s="246"/>
      <c r="N376" s="247"/>
      <c r="O376" s="247"/>
      <c r="P376" s="247"/>
      <c r="Q376" s="247"/>
      <c r="R376" s="247"/>
      <c r="S376" s="247"/>
      <c r="T376" s="248"/>
      <c r="AT376" s="249" t="s">
        <v>156</v>
      </c>
      <c r="AU376" s="249" t="s">
        <v>86</v>
      </c>
      <c r="AV376" s="11" t="s">
        <v>86</v>
      </c>
      <c r="AW376" s="11" t="s">
        <v>33</v>
      </c>
      <c r="AX376" s="11" t="s">
        <v>78</v>
      </c>
      <c r="AY376" s="249" t="s">
        <v>140</v>
      </c>
    </row>
    <row r="377" s="12" customFormat="1">
      <c r="B377" s="250"/>
      <c r="C377" s="251"/>
      <c r="D377" s="241" t="s">
        <v>156</v>
      </c>
      <c r="E377" s="252" t="s">
        <v>1</v>
      </c>
      <c r="F377" s="253" t="s">
        <v>756</v>
      </c>
      <c r="G377" s="251"/>
      <c r="H377" s="254">
        <v>24.757000000000001</v>
      </c>
      <c r="I377" s="255"/>
      <c r="J377" s="251"/>
      <c r="K377" s="251"/>
      <c r="L377" s="256"/>
      <c r="M377" s="257"/>
      <c r="N377" s="258"/>
      <c r="O377" s="258"/>
      <c r="P377" s="258"/>
      <c r="Q377" s="258"/>
      <c r="R377" s="258"/>
      <c r="S377" s="258"/>
      <c r="T377" s="259"/>
      <c r="AT377" s="260" t="s">
        <v>156</v>
      </c>
      <c r="AU377" s="260" t="s">
        <v>86</v>
      </c>
      <c r="AV377" s="12" t="s">
        <v>88</v>
      </c>
      <c r="AW377" s="12" t="s">
        <v>33</v>
      </c>
      <c r="AX377" s="12" t="s">
        <v>78</v>
      </c>
      <c r="AY377" s="260" t="s">
        <v>140</v>
      </c>
    </row>
    <row r="378" s="12" customFormat="1">
      <c r="B378" s="250"/>
      <c r="C378" s="251"/>
      <c r="D378" s="241" t="s">
        <v>156</v>
      </c>
      <c r="E378" s="252" t="s">
        <v>1</v>
      </c>
      <c r="F378" s="253" t="s">
        <v>392</v>
      </c>
      <c r="G378" s="251"/>
      <c r="H378" s="254">
        <v>-1.675</v>
      </c>
      <c r="I378" s="255"/>
      <c r="J378" s="251"/>
      <c r="K378" s="251"/>
      <c r="L378" s="256"/>
      <c r="M378" s="257"/>
      <c r="N378" s="258"/>
      <c r="O378" s="258"/>
      <c r="P378" s="258"/>
      <c r="Q378" s="258"/>
      <c r="R378" s="258"/>
      <c r="S378" s="258"/>
      <c r="T378" s="259"/>
      <c r="AT378" s="260" t="s">
        <v>156</v>
      </c>
      <c r="AU378" s="260" t="s">
        <v>86</v>
      </c>
      <c r="AV378" s="12" t="s">
        <v>88</v>
      </c>
      <c r="AW378" s="12" t="s">
        <v>33</v>
      </c>
      <c r="AX378" s="12" t="s">
        <v>78</v>
      </c>
      <c r="AY378" s="260" t="s">
        <v>140</v>
      </c>
    </row>
    <row r="379" s="11" customFormat="1">
      <c r="B379" s="239"/>
      <c r="C379" s="240"/>
      <c r="D379" s="241" t="s">
        <v>156</v>
      </c>
      <c r="E379" s="242" t="s">
        <v>1</v>
      </c>
      <c r="F379" s="243" t="s">
        <v>757</v>
      </c>
      <c r="G379" s="240"/>
      <c r="H379" s="242" t="s">
        <v>1</v>
      </c>
      <c r="I379" s="244"/>
      <c r="J379" s="240"/>
      <c r="K379" s="240"/>
      <c r="L379" s="245"/>
      <c r="M379" s="246"/>
      <c r="N379" s="247"/>
      <c r="O379" s="247"/>
      <c r="P379" s="247"/>
      <c r="Q379" s="247"/>
      <c r="R379" s="247"/>
      <c r="S379" s="247"/>
      <c r="T379" s="248"/>
      <c r="AT379" s="249" t="s">
        <v>156</v>
      </c>
      <c r="AU379" s="249" t="s">
        <v>86</v>
      </c>
      <c r="AV379" s="11" t="s">
        <v>86</v>
      </c>
      <c r="AW379" s="11" t="s">
        <v>33</v>
      </c>
      <c r="AX379" s="11" t="s">
        <v>78</v>
      </c>
      <c r="AY379" s="249" t="s">
        <v>140</v>
      </c>
    </row>
    <row r="380" s="12" customFormat="1">
      <c r="B380" s="250"/>
      <c r="C380" s="251"/>
      <c r="D380" s="241" t="s">
        <v>156</v>
      </c>
      <c r="E380" s="252" t="s">
        <v>1</v>
      </c>
      <c r="F380" s="253" t="s">
        <v>756</v>
      </c>
      <c r="G380" s="251"/>
      <c r="H380" s="254">
        <v>24.757000000000001</v>
      </c>
      <c r="I380" s="255"/>
      <c r="J380" s="251"/>
      <c r="K380" s="251"/>
      <c r="L380" s="256"/>
      <c r="M380" s="257"/>
      <c r="N380" s="258"/>
      <c r="O380" s="258"/>
      <c r="P380" s="258"/>
      <c r="Q380" s="258"/>
      <c r="R380" s="258"/>
      <c r="S380" s="258"/>
      <c r="T380" s="259"/>
      <c r="AT380" s="260" t="s">
        <v>156</v>
      </c>
      <c r="AU380" s="260" t="s">
        <v>86</v>
      </c>
      <c r="AV380" s="12" t="s">
        <v>88</v>
      </c>
      <c r="AW380" s="12" t="s">
        <v>33</v>
      </c>
      <c r="AX380" s="12" t="s">
        <v>78</v>
      </c>
      <c r="AY380" s="260" t="s">
        <v>140</v>
      </c>
    </row>
    <row r="381" s="11" customFormat="1">
      <c r="B381" s="239"/>
      <c r="C381" s="240"/>
      <c r="D381" s="241" t="s">
        <v>156</v>
      </c>
      <c r="E381" s="242" t="s">
        <v>1</v>
      </c>
      <c r="F381" s="243" t="s">
        <v>758</v>
      </c>
      <c r="G381" s="240"/>
      <c r="H381" s="242" t="s">
        <v>1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AT381" s="249" t="s">
        <v>156</v>
      </c>
      <c r="AU381" s="249" t="s">
        <v>86</v>
      </c>
      <c r="AV381" s="11" t="s">
        <v>86</v>
      </c>
      <c r="AW381" s="11" t="s">
        <v>33</v>
      </c>
      <c r="AX381" s="11" t="s">
        <v>78</v>
      </c>
      <c r="AY381" s="249" t="s">
        <v>140</v>
      </c>
    </row>
    <row r="382" s="12" customFormat="1">
      <c r="B382" s="250"/>
      <c r="C382" s="251"/>
      <c r="D382" s="241" t="s">
        <v>156</v>
      </c>
      <c r="E382" s="252" t="s">
        <v>1</v>
      </c>
      <c r="F382" s="253" t="s">
        <v>759</v>
      </c>
      <c r="G382" s="251"/>
      <c r="H382" s="254">
        <v>27.268999999999998</v>
      </c>
      <c r="I382" s="255"/>
      <c r="J382" s="251"/>
      <c r="K382" s="251"/>
      <c r="L382" s="256"/>
      <c r="M382" s="257"/>
      <c r="N382" s="258"/>
      <c r="O382" s="258"/>
      <c r="P382" s="258"/>
      <c r="Q382" s="258"/>
      <c r="R382" s="258"/>
      <c r="S382" s="258"/>
      <c r="T382" s="259"/>
      <c r="AT382" s="260" t="s">
        <v>156</v>
      </c>
      <c r="AU382" s="260" t="s">
        <v>86</v>
      </c>
      <c r="AV382" s="12" t="s">
        <v>88</v>
      </c>
      <c r="AW382" s="12" t="s">
        <v>33</v>
      </c>
      <c r="AX382" s="12" t="s">
        <v>78</v>
      </c>
      <c r="AY382" s="260" t="s">
        <v>140</v>
      </c>
    </row>
    <row r="383" s="12" customFormat="1">
      <c r="B383" s="250"/>
      <c r="C383" s="251"/>
      <c r="D383" s="241" t="s">
        <v>156</v>
      </c>
      <c r="E383" s="252" t="s">
        <v>1</v>
      </c>
      <c r="F383" s="253" t="s">
        <v>760</v>
      </c>
      <c r="G383" s="251"/>
      <c r="H383" s="254">
        <v>-4.5899999999999999</v>
      </c>
      <c r="I383" s="255"/>
      <c r="J383" s="251"/>
      <c r="K383" s="251"/>
      <c r="L383" s="256"/>
      <c r="M383" s="257"/>
      <c r="N383" s="258"/>
      <c r="O383" s="258"/>
      <c r="P383" s="258"/>
      <c r="Q383" s="258"/>
      <c r="R383" s="258"/>
      <c r="S383" s="258"/>
      <c r="T383" s="259"/>
      <c r="AT383" s="260" t="s">
        <v>156</v>
      </c>
      <c r="AU383" s="260" t="s">
        <v>86</v>
      </c>
      <c r="AV383" s="12" t="s">
        <v>88</v>
      </c>
      <c r="AW383" s="12" t="s">
        <v>33</v>
      </c>
      <c r="AX383" s="12" t="s">
        <v>78</v>
      </c>
      <c r="AY383" s="260" t="s">
        <v>140</v>
      </c>
    </row>
    <row r="384" s="13" customFormat="1">
      <c r="B384" s="261"/>
      <c r="C384" s="262"/>
      <c r="D384" s="241" t="s">
        <v>156</v>
      </c>
      <c r="E384" s="263" t="s">
        <v>219</v>
      </c>
      <c r="F384" s="264" t="s">
        <v>194</v>
      </c>
      <c r="G384" s="262"/>
      <c r="H384" s="265">
        <v>89.792000000000002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AT384" s="271" t="s">
        <v>156</v>
      </c>
      <c r="AU384" s="271" t="s">
        <v>86</v>
      </c>
      <c r="AV384" s="13" t="s">
        <v>146</v>
      </c>
      <c r="AW384" s="13" t="s">
        <v>33</v>
      </c>
      <c r="AX384" s="13" t="s">
        <v>86</v>
      </c>
      <c r="AY384" s="271" t="s">
        <v>140</v>
      </c>
    </row>
    <row r="385" s="1" customFormat="1" ht="16.5" customHeight="1">
      <c r="B385" s="37"/>
      <c r="C385" s="226" t="s">
        <v>761</v>
      </c>
      <c r="D385" s="226" t="s">
        <v>141</v>
      </c>
      <c r="E385" s="227" t="s">
        <v>762</v>
      </c>
      <c r="F385" s="228" t="s">
        <v>763</v>
      </c>
      <c r="G385" s="229" t="s">
        <v>328</v>
      </c>
      <c r="H385" s="230">
        <v>269.37599999999998</v>
      </c>
      <c r="I385" s="231"/>
      <c r="J385" s="232">
        <f>ROUND(I385*H385,2)</f>
        <v>0</v>
      </c>
      <c r="K385" s="228" t="s">
        <v>145</v>
      </c>
      <c r="L385" s="42"/>
      <c r="M385" s="233" t="s">
        <v>1</v>
      </c>
      <c r="N385" s="234" t="s">
        <v>43</v>
      </c>
      <c r="O385" s="85"/>
      <c r="P385" s="235">
        <f>O385*H385</f>
        <v>0</v>
      </c>
      <c r="Q385" s="235">
        <v>2.0000000000000002E-05</v>
      </c>
      <c r="R385" s="235">
        <f>Q385*H385</f>
        <v>0.0053875199999999998</v>
      </c>
      <c r="S385" s="235">
        <v>0</v>
      </c>
      <c r="T385" s="236">
        <f>S385*H385</f>
        <v>0</v>
      </c>
      <c r="AR385" s="237" t="s">
        <v>299</v>
      </c>
      <c r="AT385" s="237" t="s">
        <v>141</v>
      </c>
      <c r="AU385" s="237" t="s">
        <v>86</v>
      </c>
      <c r="AY385" s="16" t="s">
        <v>140</v>
      </c>
      <c r="BE385" s="238">
        <f>IF(N385="základní",J385,0)</f>
        <v>0</v>
      </c>
      <c r="BF385" s="238">
        <f>IF(N385="snížená",J385,0)</f>
        <v>0</v>
      </c>
      <c r="BG385" s="238">
        <f>IF(N385="zákl. přenesená",J385,0)</f>
        <v>0</v>
      </c>
      <c r="BH385" s="238">
        <f>IF(N385="sníž. přenesená",J385,0)</f>
        <v>0</v>
      </c>
      <c r="BI385" s="238">
        <f>IF(N385="nulová",J385,0)</f>
        <v>0</v>
      </c>
      <c r="BJ385" s="16" t="s">
        <v>86</v>
      </c>
      <c r="BK385" s="238">
        <f>ROUND(I385*H385,2)</f>
        <v>0</v>
      </c>
      <c r="BL385" s="16" t="s">
        <v>299</v>
      </c>
      <c r="BM385" s="237" t="s">
        <v>764</v>
      </c>
    </row>
    <row r="386" s="11" customFormat="1">
      <c r="B386" s="239"/>
      <c r="C386" s="240"/>
      <c r="D386" s="241" t="s">
        <v>156</v>
      </c>
      <c r="E386" s="242" t="s">
        <v>1</v>
      </c>
      <c r="F386" s="243" t="s">
        <v>765</v>
      </c>
      <c r="G386" s="240"/>
      <c r="H386" s="242" t="s">
        <v>1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AT386" s="249" t="s">
        <v>156</v>
      </c>
      <c r="AU386" s="249" t="s">
        <v>86</v>
      </c>
      <c r="AV386" s="11" t="s">
        <v>86</v>
      </c>
      <c r="AW386" s="11" t="s">
        <v>33</v>
      </c>
      <c r="AX386" s="11" t="s">
        <v>78</v>
      </c>
      <c r="AY386" s="249" t="s">
        <v>140</v>
      </c>
    </row>
    <row r="387" s="12" customFormat="1">
      <c r="B387" s="250"/>
      <c r="C387" s="251"/>
      <c r="D387" s="241" t="s">
        <v>156</v>
      </c>
      <c r="E387" s="252" t="s">
        <v>1</v>
      </c>
      <c r="F387" s="253" t="s">
        <v>766</v>
      </c>
      <c r="G387" s="251"/>
      <c r="H387" s="254">
        <v>269.37599999999998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AT387" s="260" t="s">
        <v>156</v>
      </c>
      <c r="AU387" s="260" t="s">
        <v>86</v>
      </c>
      <c r="AV387" s="12" t="s">
        <v>88</v>
      </c>
      <c r="AW387" s="12" t="s">
        <v>33</v>
      </c>
      <c r="AX387" s="12" t="s">
        <v>86</v>
      </c>
      <c r="AY387" s="260" t="s">
        <v>140</v>
      </c>
    </row>
    <row r="388" s="1" customFormat="1" ht="16.5" customHeight="1">
      <c r="B388" s="37"/>
      <c r="C388" s="283" t="s">
        <v>767</v>
      </c>
      <c r="D388" s="283" t="s">
        <v>321</v>
      </c>
      <c r="E388" s="284" t="s">
        <v>768</v>
      </c>
      <c r="F388" s="285" t="s">
        <v>769</v>
      </c>
      <c r="G388" s="286" t="s">
        <v>154</v>
      </c>
      <c r="H388" s="287">
        <v>0.41999999999999998</v>
      </c>
      <c r="I388" s="288"/>
      <c r="J388" s="289">
        <f>ROUND(I388*H388,2)</f>
        <v>0</v>
      </c>
      <c r="K388" s="285" t="s">
        <v>145</v>
      </c>
      <c r="L388" s="290"/>
      <c r="M388" s="291" t="s">
        <v>1</v>
      </c>
      <c r="N388" s="292" t="s">
        <v>43</v>
      </c>
      <c r="O388" s="85"/>
      <c r="P388" s="235">
        <f>O388*H388</f>
        <v>0</v>
      </c>
      <c r="Q388" s="235">
        <v>0.55000000000000004</v>
      </c>
      <c r="R388" s="235">
        <f>Q388*H388</f>
        <v>0.23100000000000001</v>
      </c>
      <c r="S388" s="235">
        <v>0</v>
      </c>
      <c r="T388" s="236">
        <f>S388*H388</f>
        <v>0</v>
      </c>
      <c r="AR388" s="237" t="s">
        <v>412</v>
      </c>
      <c r="AT388" s="237" t="s">
        <v>321</v>
      </c>
      <c r="AU388" s="237" t="s">
        <v>86</v>
      </c>
      <c r="AY388" s="16" t="s">
        <v>140</v>
      </c>
      <c r="BE388" s="238">
        <f>IF(N388="základní",J388,0)</f>
        <v>0</v>
      </c>
      <c r="BF388" s="238">
        <f>IF(N388="snížená",J388,0)</f>
        <v>0</v>
      </c>
      <c r="BG388" s="238">
        <f>IF(N388="zákl. přenesená",J388,0)</f>
        <v>0</v>
      </c>
      <c r="BH388" s="238">
        <f>IF(N388="sníž. přenesená",J388,0)</f>
        <v>0</v>
      </c>
      <c r="BI388" s="238">
        <f>IF(N388="nulová",J388,0)</f>
        <v>0</v>
      </c>
      <c r="BJ388" s="16" t="s">
        <v>86</v>
      </c>
      <c r="BK388" s="238">
        <f>ROUND(I388*H388,2)</f>
        <v>0</v>
      </c>
      <c r="BL388" s="16" t="s">
        <v>299</v>
      </c>
      <c r="BM388" s="237" t="s">
        <v>770</v>
      </c>
    </row>
    <row r="389" s="12" customFormat="1">
      <c r="B389" s="250"/>
      <c r="C389" s="251"/>
      <c r="D389" s="241" t="s">
        <v>156</v>
      </c>
      <c r="E389" s="252" t="s">
        <v>1</v>
      </c>
      <c r="F389" s="253" t="s">
        <v>771</v>
      </c>
      <c r="G389" s="251"/>
      <c r="H389" s="254">
        <v>0.40400000000000003</v>
      </c>
      <c r="I389" s="255"/>
      <c r="J389" s="251"/>
      <c r="K389" s="251"/>
      <c r="L389" s="256"/>
      <c r="M389" s="257"/>
      <c r="N389" s="258"/>
      <c r="O389" s="258"/>
      <c r="P389" s="258"/>
      <c r="Q389" s="258"/>
      <c r="R389" s="258"/>
      <c r="S389" s="258"/>
      <c r="T389" s="259"/>
      <c r="AT389" s="260" t="s">
        <v>156</v>
      </c>
      <c r="AU389" s="260" t="s">
        <v>86</v>
      </c>
      <c r="AV389" s="12" t="s">
        <v>88</v>
      </c>
      <c r="AW389" s="12" t="s">
        <v>33</v>
      </c>
      <c r="AX389" s="12" t="s">
        <v>86</v>
      </c>
      <c r="AY389" s="260" t="s">
        <v>140</v>
      </c>
    </row>
    <row r="390" s="12" customFormat="1">
      <c r="B390" s="250"/>
      <c r="C390" s="251"/>
      <c r="D390" s="241" t="s">
        <v>156</v>
      </c>
      <c r="E390" s="251"/>
      <c r="F390" s="253" t="s">
        <v>772</v>
      </c>
      <c r="G390" s="251"/>
      <c r="H390" s="254">
        <v>0.41999999999999998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AT390" s="260" t="s">
        <v>156</v>
      </c>
      <c r="AU390" s="260" t="s">
        <v>86</v>
      </c>
      <c r="AV390" s="12" t="s">
        <v>88</v>
      </c>
      <c r="AW390" s="12" t="s">
        <v>4</v>
      </c>
      <c r="AX390" s="12" t="s">
        <v>86</v>
      </c>
      <c r="AY390" s="260" t="s">
        <v>140</v>
      </c>
    </row>
    <row r="391" s="1" customFormat="1" ht="16.5" customHeight="1">
      <c r="B391" s="37"/>
      <c r="C391" s="226" t="s">
        <v>773</v>
      </c>
      <c r="D391" s="226" t="s">
        <v>141</v>
      </c>
      <c r="E391" s="227" t="s">
        <v>774</v>
      </c>
      <c r="F391" s="228" t="s">
        <v>775</v>
      </c>
      <c r="G391" s="229" t="s">
        <v>144</v>
      </c>
      <c r="H391" s="230">
        <v>94.542000000000002</v>
      </c>
      <c r="I391" s="231"/>
      <c r="J391" s="232">
        <f>ROUND(I391*H391,2)</f>
        <v>0</v>
      </c>
      <c r="K391" s="228" t="s">
        <v>145</v>
      </c>
      <c r="L391" s="42"/>
      <c r="M391" s="233" t="s">
        <v>1</v>
      </c>
      <c r="N391" s="234" t="s">
        <v>43</v>
      </c>
      <c r="O391" s="85"/>
      <c r="P391" s="235">
        <f>O391*H391</f>
        <v>0</v>
      </c>
      <c r="Q391" s="235">
        <v>0.00020000000000000001</v>
      </c>
      <c r="R391" s="235">
        <f>Q391*H391</f>
        <v>0.018908400000000002</v>
      </c>
      <c r="S391" s="235">
        <v>0</v>
      </c>
      <c r="T391" s="236">
        <f>S391*H391</f>
        <v>0</v>
      </c>
      <c r="AR391" s="237" t="s">
        <v>299</v>
      </c>
      <c r="AT391" s="237" t="s">
        <v>141</v>
      </c>
      <c r="AU391" s="237" t="s">
        <v>86</v>
      </c>
      <c r="AY391" s="16" t="s">
        <v>140</v>
      </c>
      <c r="BE391" s="238">
        <f>IF(N391="základní",J391,0)</f>
        <v>0</v>
      </c>
      <c r="BF391" s="238">
        <f>IF(N391="snížená",J391,0)</f>
        <v>0</v>
      </c>
      <c r="BG391" s="238">
        <f>IF(N391="zákl. přenesená",J391,0)</f>
        <v>0</v>
      </c>
      <c r="BH391" s="238">
        <f>IF(N391="sníž. přenesená",J391,0)</f>
        <v>0</v>
      </c>
      <c r="BI391" s="238">
        <f>IF(N391="nulová",J391,0)</f>
        <v>0</v>
      </c>
      <c r="BJ391" s="16" t="s">
        <v>86</v>
      </c>
      <c r="BK391" s="238">
        <f>ROUND(I391*H391,2)</f>
        <v>0</v>
      </c>
      <c r="BL391" s="16" t="s">
        <v>299</v>
      </c>
      <c r="BM391" s="237" t="s">
        <v>776</v>
      </c>
    </row>
    <row r="392" s="1" customFormat="1" ht="24" customHeight="1">
      <c r="B392" s="37"/>
      <c r="C392" s="226" t="s">
        <v>777</v>
      </c>
      <c r="D392" s="226" t="s">
        <v>141</v>
      </c>
      <c r="E392" s="227" t="s">
        <v>778</v>
      </c>
      <c r="F392" s="228" t="s">
        <v>779</v>
      </c>
      <c r="G392" s="229" t="s">
        <v>328</v>
      </c>
      <c r="H392" s="230">
        <v>50</v>
      </c>
      <c r="I392" s="231"/>
      <c r="J392" s="232">
        <f>ROUND(I392*H392,2)</f>
        <v>0</v>
      </c>
      <c r="K392" s="228" t="s">
        <v>145</v>
      </c>
      <c r="L392" s="42"/>
      <c r="M392" s="233" t="s">
        <v>1</v>
      </c>
      <c r="N392" s="234" t="s">
        <v>43</v>
      </c>
      <c r="O392" s="85"/>
      <c r="P392" s="235">
        <f>O392*H392</f>
        <v>0</v>
      </c>
      <c r="Q392" s="235">
        <v>0</v>
      </c>
      <c r="R392" s="235">
        <f>Q392*H392</f>
        <v>0</v>
      </c>
      <c r="S392" s="235">
        <v>0</v>
      </c>
      <c r="T392" s="236">
        <f>S392*H392</f>
        <v>0</v>
      </c>
      <c r="AR392" s="237" t="s">
        <v>299</v>
      </c>
      <c r="AT392" s="237" t="s">
        <v>141</v>
      </c>
      <c r="AU392" s="237" t="s">
        <v>86</v>
      </c>
      <c r="AY392" s="16" t="s">
        <v>140</v>
      </c>
      <c r="BE392" s="238">
        <f>IF(N392="základní",J392,0)</f>
        <v>0</v>
      </c>
      <c r="BF392" s="238">
        <f>IF(N392="snížená",J392,0)</f>
        <v>0</v>
      </c>
      <c r="BG392" s="238">
        <f>IF(N392="zákl. přenesená",J392,0)</f>
        <v>0</v>
      </c>
      <c r="BH392" s="238">
        <f>IF(N392="sníž. přenesená",J392,0)</f>
        <v>0</v>
      </c>
      <c r="BI392" s="238">
        <f>IF(N392="nulová",J392,0)</f>
        <v>0</v>
      </c>
      <c r="BJ392" s="16" t="s">
        <v>86</v>
      </c>
      <c r="BK392" s="238">
        <f>ROUND(I392*H392,2)</f>
        <v>0</v>
      </c>
      <c r="BL392" s="16" t="s">
        <v>299</v>
      </c>
      <c r="BM392" s="237" t="s">
        <v>780</v>
      </c>
    </row>
    <row r="393" s="11" customFormat="1">
      <c r="B393" s="239"/>
      <c r="C393" s="240"/>
      <c r="D393" s="241" t="s">
        <v>156</v>
      </c>
      <c r="E393" s="242" t="s">
        <v>1</v>
      </c>
      <c r="F393" s="243" t="s">
        <v>781</v>
      </c>
      <c r="G393" s="240"/>
      <c r="H393" s="242" t="s">
        <v>1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AT393" s="249" t="s">
        <v>156</v>
      </c>
      <c r="AU393" s="249" t="s">
        <v>86</v>
      </c>
      <c r="AV393" s="11" t="s">
        <v>86</v>
      </c>
      <c r="AW393" s="11" t="s">
        <v>33</v>
      </c>
      <c r="AX393" s="11" t="s">
        <v>78</v>
      </c>
      <c r="AY393" s="249" t="s">
        <v>140</v>
      </c>
    </row>
    <row r="394" s="12" customFormat="1">
      <c r="B394" s="250"/>
      <c r="C394" s="251"/>
      <c r="D394" s="241" t="s">
        <v>156</v>
      </c>
      <c r="E394" s="252" t="s">
        <v>1</v>
      </c>
      <c r="F394" s="253" t="s">
        <v>782</v>
      </c>
      <c r="G394" s="251"/>
      <c r="H394" s="254">
        <v>50</v>
      </c>
      <c r="I394" s="255"/>
      <c r="J394" s="251"/>
      <c r="K394" s="251"/>
      <c r="L394" s="256"/>
      <c r="M394" s="257"/>
      <c r="N394" s="258"/>
      <c r="O394" s="258"/>
      <c r="P394" s="258"/>
      <c r="Q394" s="258"/>
      <c r="R394" s="258"/>
      <c r="S394" s="258"/>
      <c r="T394" s="259"/>
      <c r="AT394" s="260" t="s">
        <v>156</v>
      </c>
      <c r="AU394" s="260" t="s">
        <v>86</v>
      </c>
      <c r="AV394" s="12" t="s">
        <v>88</v>
      </c>
      <c r="AW394" s="12" t="s">
        <v>33</v>
      </c>
      <c r="AX394" s="12" t="s">
        <v>86</v>
      </c>
      <c r="AY394" s="260" t="s">
        <v>140</v>
      </c>
    </row>
    <row r="395" s="1" customFormat="1" ht="16.5" customHeight="1">
      <c r="B395" s="37"/>
      <c r="C395" s="283" t="s">
        <v>783</v>
      </c>
      <c r="D395" s="283" t="s">
        <v>321</v>
      </c>
      <c r="E395" s="284" t="s">
        <v>784</v>
      </c>
      <c r="F395" s="285" t="s">
        <v>785</v>
      </c>
      <c r="G395" s="286" t="s">
        <v>154</v>
      </c>
      <c r="H395" s="287">
        <v>0.5</v>
      </c>
      <c r="I395" s="288"/>
      <c r="J395" s="289">
        <f>ROUND(I395*H395,2)</f>
        <v>0</v>
      </c>
      <c r="K395" s="285" t="s">
        <v>145</v>
      </c>
      <c r="L395" s="290"/>
      <c r="M395" s="291" t="s">
        <v>1</v>
      </c>
      <c r="N395" s="292" t="s">
        <v>43</v>
      </c>
      <c r="O395" s="85"/>
      <c r="P395" s="235">
        <f>O395*H395</f>
        <v>0</v>
      </c>
      <c r="Q395" s="235">
        <v>0.55000000000000004</v>
      </c>
      <c r="R395" s="235">
        <f>Q395*H395</f>
        <v>0.27500000000000002</v>
      </c>
      <c r="S395" s="235">
        <v>0</v>
      </c>
      <c r="T395" s="236">
        <f>S395*H395</f>
        <v>0</v>
      </c>
      <c r="AR395" s="237" t="s">
        <v>412</v>
      </c>
      <c r="AT395" s="237" t="s">
        <v>321</v>
      </c>
      <c r="AU395" s="237" t="s">
        <v>86</v>
      </c>
      <c r="AY395" s="16" t="s">
        <v>140</v>
      </c>
      <c r="BE395" s="238">
        <f>IF(N395="základní",J395,0)</f>
        <v>0</v>
      </c>
      <c r="BF395" s="238">
        <f>IF(N395="snížená",J395,0)</f>
        <v>0</v>
      </c>
      <c r="BG395" s="238">
        <f>IF(N395="zákl. přenesená",J395,0)</f>
        <v>0</v>
      </c>
      <c r="BH395" s="238">
        <f>IF(N395="sníž. přenesená",J395,0)</f>
        <v>0</v>
      </c>
      <c r="BI395" s="238">
        <f>IF(N395="nulová",J395,0)</f>
        <v>0</v>
      </c>
      <c r="BJ395" s="16" t="s">
        <v>86</v>
      </c>
      <c r="BK395" s="238">
        <f>ROUND(I395*H395,2)</f>
        <v>0</v>
      </c>
      <c r="BL395" s="16" t="s">
        <v>299</v>
      </c>
      <c r="BM395" s="237" t="s">
        <v>786</v>
      </c>
    </row>
    <row r="396" s="12" customFormat="1">
      <c r="B396" s="250"/>
      <c r="C396" s="251"/>
      <c r="D396" s="241" t="s">
        <v>156</v>
      </c>
      <c r="E396" s="252" t="s">
        <v>1</v>
      </c>
      <c r="F396" s="253" t="s">
        <v>787</v>
      </c>
      <c r="G396" s="251"/>
      <c r="H396" s="254">
        <v>0.5</v>
      </c>
      <c r="I396" s="255"/>
      <c r="J396" s="251"/>
      <c r="K396" s="251"/>
      <c r="L396" s="256"/>
      <c r="M396" s="257"/>
      <c r="N396" s="258"/>
      <c r="O396" s="258"/>
      <c r="P396" s="258"/>
      <c r="Q396" s="258"/>
      <c r="R396" s="258"/>
      <c r="S396" s="258"/>
      <c r="T396" s="259"/>
      <c r="AT396" s="260" t="s">
        <v>156</v>
      </c>
      <c r="AU396" s="260" t="s">
        <v>86</v>
      </c>
      <c r="AV396" s="12" t="s">
        <v>88</v>
      </c>
      <c r="AW396" s="12" t="s">
        <v>33</v>
      </c>
      <c r="AX396" s="12" t="s">
        <v>86</v>
      </c>
      <c r="AY396" s="260" t="s">
        <v>140</v>
      </c>
    </row>
    <row r="397" s="1" customFormat="1" ht="24" customHeight="1">
      <c r="B397" s="37"/>
      <c r="C397" s="226" t="s">
        <v>788</v>
      </c>
      <c r="D397" s="226" t="s">
        <v>141</v>
      </c>
      <c r="E397" s="227" t="s">
        <v>789</v>
      </c>
      <c r="F397" s="228" t="s">
        <v>790</v>
      </c>
      <c r="G397" s="229" t="s">
        <v>328</v>
      </c>
      <c r="H397" s="230">
        <v>2.3999999999999999</v>
      </c>
      <c r="I397" s="231"/>
      <c r="J397" s="232">
        <f>ROUND(I397*H397,2)</f>
        <v>0</v>
      </c>
      <c r="K397" s="228" t="s">
        <v>145</v>
      </c>
      <c r="L397" s="42"/>
      <c r="M397" s="233" t="s">
        <v>1</v>
      </c>
      <c r="N397" s="234" t="s">
        <v>43</v>
      </c>
      <c r="O397" s="85"/>
      <c r="P397" s="235">
        <f>O397*H397</f>
        <v>0</v>
      </c>
      <c r="Q397" s="235">
        <v>0</v>
      </c>
      <c r="R397" s="235">
        <f>Q397*H397</f>
        <v>0</v>
      </c>
      <c r="S397" s="235">
        <v>0</v>
      </c>
      <c r="T397" s="236">
        <f>S397*H397</f>
        <v>0</v>
      </c>
      <c r="AR397" s="237" t="s">
        <v>299</v>
      </c>
      <c r="AT397" s="237" t="s">
        <v>141</v>
      </c>
      <c r="AU397" s="237" t="s">
        <v>86</v>
      </c>
      <c r="AY397" s="16" t="s">
        <v>140</v>
      </c>
      <c r="BE397" s="238">
        <f>IF(N397="základní",J397,0)</f>
        <v>0</v>
      </c>
      <c r="BF397" s="238">
        <f>IF(N397="snížená",J397,0)</f>
        <v>0</v>
      </c>
      <c r="BG397" s="238">
        <f>IF(N397="zákl. přenesená",J397,0)</f>
        <v>0</v>
      </c>
      <c r="BH397" s="238">
        <f>IF(N397="sníž. přenesená",J397,0)</f>
        <v>0</v>
      </c>
      <c r="BI397" s="238">
        <f>IF(N397="nulová",J397,0)</f>
        <v>0</v>
      </c>
      <c r="BJ397" s="16" t="s">
        <v>86</v>
      </c>
      <c r="BK397" s="238">
        <f>ROUND(I397*H397,2)</f>
        <v>0</v>
      </c>
      <c r="BL397" s="16" t="s">
        <v>299</v>
      </c>
      <c r="BM397" s="237" t="s">
        <v>791</v>
      </c>
    </row>
    <row r="398" s="11" customFormat="1">
      <c r="B398" s="239"/>
      <c r="C398" s="240"/>
      <c r="D398" s="241" t="s">
        <v>156</v>
      </c>
      <c r="E398" s="242" t="s">
        <v>1</v>
      </c>
      <c r="F398" s="243" t="s">
        <v>792</v>
      </c>
      <c r="G398" s="240"/>
      <c r="H398" s="242" t="s">
        <v>1</v>
      </c>
      <c r="I398" s="244"/>
      <c r="J398" s="240"/>
      <c r="K398" s="240"/>
      <c r="L398" s="245"/>
      <c r="M398" s="246"/>
      <c r="N398" s="247"/>
      <c r="O398" s="247"/>
      <c r="P398" s="247"/>
      <c r="Q398" s="247"/>
      <c r="R398" s="247"/>
      <c r="S398" s="247"/>
      <c r="T398" s="248"/>
      <c r="AT398" s="249" t="s">
        <v>156</v>
      </c>
      <c r="AU398" s="249" t="s">
        <v>86</v>
      </c>
      <c r="AV398" s="11" t="s">
        <v>86</v>
      </c>
      <c r="AW398" s="11" t="s">
        <v>33</v>
      </c>
      <c r="AX398" s="11" t="s">
        <v>78</v>
      </c>
      <c r="AY398" s="249" t="s">
        <v>140</v>
      </c>
    </row>
    <row r="399" s="12" customFormat="1">
      <c r="B399" s="250"/>
      <c r="C399" s="251"/>
      <c r="D399" s="241" t="s">
        <v>156</v>
      </c>
      <c r="E399" s="252" t="s">
        <v>1</v>
      </c>
      <c r="F399" s="253" t="s">
        <v>793</v>
      </c>
      <c r="G399" s="251"/>
      <c r="H399" s="254">
        <v>2.3999999999999999</v>
      </c>
      <c r="I399" s="255"/>
      <c r="J399" s="251"/>
      <c r="K399" s="251"/>
      <c r="L399" s="256"/>
      <c r="M399" s="257"/>
      <c r="N399" s="258"/>
      <c r="O399" s="258"/>
      <c r="P399" s="258"/>
      <c r="Q399" s="258"/>
      <c r="R399" s="258"/>
      <c r="S399" s="258"/>
      <c r="T399" s="259"/>
      <c r="AT399" s="260" t="s">
        <v>156</v>
      </c>
      <c r="AU399" s="260" t="s">
        <v>86</v>
      </c>
      <c r="AV399" s="12" t="s">
        <v>88</v>
      </c>
      <c r="AW399" s="12" t="s">
        <v>33</v>
      </c>
      <c r="AX399" s="12" t="s">
        <v>86</v>
      </c>
      <c r="AY399" s="260" t="s">
        <v>140</v>
      </c>
    </row>
    <row r="400" s="1" customFormat="1" ht="16.5" customHeight="1">
      <c r="B400" s="37"/>
      <c r="C400" s="283" t="s">
        <v>794</v>
      </c>
      <c r="D400" s="283" t="s">
        <v>321</v>
      </c>
      <c r="E400" s="284" t="s">
        <v>795</v>
      </c>
      <c r="F400" s="285" t="s">
        <v>796</v>
      </c>
      <c r="G400" s="286" t="s">
        <v>154</v>
      </c>
      <c r="H400" s="287">
        <v>0.053999999999999999</v>
      </c>
      <c r="I400" s="288"/>
      <c r="J400" s="289">
        <f>ROUND(I400*H400,2)</f>
        <v>0</v>
      </c>
      <c r="K400" s="285" t="s">
        <v>145</v>
      </c>
      <c r="L400" s="290"/>
      <c r="M400" s="291" t="s">
        <v>1</v>
      </c>
      <c r="N400" s="292" t="s">
        <v>43</v>
      </c>
      <c r="O400" s="85"/>
      <c r="P400" s="235">
        <f>O400*H400</f>
        <v>0</v>
      </c>
      <c r="Q400" s="235">
        <v>0.55000000000000004</v>
      </c>
      <c r="R400" s="235">
        <f>Q400*H400</f>
        <v>0.029700000000000001</v>
      </c>
      <c r="S400" s="235">
        <v>0</v>
      </c>
      <c r="T400" s="236">
        <f>S400*H400</f>
        <v>0</v>
      </c>
      <c r="AR400" s="237" t="s">
        <v>412</v>
      </c>
      <c r="AT400" s="237" t="s">
        <v>321</v>
      </c>
      <c r="AU400" s="237" t="s">
        <v>86</v>
      </c>
      <c r="AY400" s="16" t="s">
        <v>140</v>
      </c>
      <c r="BE400" s="238">
        <f>IF(N400="základní",J400,0)</f>
        <v>0</v>
      </c>
      <c r="BF400" s="238">
        <f>IF(N400="snížená",J400,0)</f>
        <v>0</v>
      </c>
      <c r="BG400" s="238">
        <f>IF(N400="zákl. přenesená",J400,0)</f>
        <v>0</v>
      </c>
      <c r="BH400" s="238">
        <f>IF(N400="sníž. přenesená",J400,0)</f>
        <v>0</v>
      </c>
      <c r="BI400" s="238">
        <f>IF(N400="nulová",J400,0)</f>
        <v>0</v>
      </c>
      <c r="BJ400" s="16" t="s">
        <v>86</v>
      </c>
      <c r="BK400" s="238">
        <f>ROUND(I400*H400,2)</f>
        <v>0</v>
      </c>
      <c r="BL400" s="16" t="s">
        <v>299</v>
      </c>
      <c r="BM400" s="237" t="s">
        <v>797</v>
      </c>
    </row>
    <row r="401" s="12" customFormat="1">
      <c r="B401" s="250"/>
      <c r="C401" s="251"/>
      <c r="D401" s="241" t="s">
        <v>156</v>
      </c>
      <c r="E401" s="252" t="s">
        <v>1</v>
      </c>
      <c r="F401" s="253" t="s">
        <v>798</v>
      </c>
      <c r="G401" s="251"/>
      <c r="H401" s="254">
        <v>0.053999999999999999</v>
      </c>
      <c r="I401" s="255"/>
      <c r="J401" s="251"/>
      <c r="K401" s="251"/>
      <c r="L401" s="256"/>
      <c r="M401" s="257"/>
      <c r="N401" s="258"/>
      <c r="O401" s="258"/>
      <c r="P401" s="258"/>
      <c r="Q401" s="258"/>
      <c r="R401" s="258"/>
      <c r="S401" s="258"/>
      <c r="T401" s="259"/>
      <c r="AT401" s="260" t="s">
        <v>156</v>
      </c>
      <c r="AU401" s="260" t="s">
        <v>86</v>
      </c>
      <c r="AV401" s="12" t="s">
        <v>88</v>
      </c>
      <c r="AW401" s="12" t="s">
        <v>33</v>
      </c>
      <c r="AX401" s="12" t="s">
        <v>86</v>
      </c>
      <c r="AY401" s="260" t="s">
        <v>140</v>
      </c>
    </row>
    <row r="402" s="1" customFormat="1" ht="16.5" customHeight="1">
      <c r="B402" s="37"/>
      <c r="C402" s="226" t="s">
        <v>799</v>
      </c>
      <c r="D402" s="226" t="s">
        <v>141</v>
      </c>
      <c r="E402" s="227" t="s">
        <v>800</v>
      </c>
      <c r="F402" s="228" t="s">
        <v>801</v>
      </c>
      <c r="G402" s="229" t="s">
        <v>144</v>
      </c>
      <c r="H402" s="230">
        <v>57.079999999999998</v>
      </c>
      <c r="I402" s="231"/>
      <c r="J402" s="232">
        <f>ROUND(I402*H402,2)</f>
        <v>0</v>
      </c>
      <c r="K402" s="228" t="s">
        <v>145</v>
      </c>
      <c r="L402" s="42"/>
      <c r="M402" s="233" t="s">
        <v>1</v>
      </c>
      <c r="N402" s="234" t="s">
        <v>43</v>
      </c>
      <c r="O402" s="85"/>
      <c r="P402" s="235">
        <f>O402*H402</f>
        <v>0</v>
      </c>
      <c r="Q402" s="235">
        <v>0.015720000000000001</v>
      </c>
      <c r="R402" s="235">
        <f>Q402*H402</f>
        <v>0.89729760000000003</v>
      </c>
      <c r="S402" s="235">
        <v>0</v>
      </c>
      <c r="T402" s="236">
        <f>S402*H402</f>
        <v>0</v>
      </c>
      <c r="AR402" s="237" t="s">
        <v>299</v>
      </c>
      <c r="AT402" s="237" t="s">
        <v>141</v>
      </c>
      <c r="AU402" s="237" t="s">
        <v>86</v>
      </c>
      <c r="AY402" s="16" t="s">
        <v>140</v>
      </c>
      <c r="BE402" s="238">
        <f>IF(N402="základní",J402,0)</f>
        <v>0</v>
      </c>
      <c r="BF402" s="238">
        <f>IF(N402="snížená",J402,0)</f>
        <v>0</v>
      </c>
      <c r="BG402" s="238">
        <f>IF(N402="zákl. přenesená",J402,0)</f>
        <v>0</v>
      </c>
      <c r="BH402" s="238">
        <f>IF(N402="sníž. přenesená",J402,0)</f>
        <v>0</v>
      </c>
      <c r="BI402" s="238">
        <f>IF(N402="nulová",J402,0)</f>
        <v>0</v>
      </c>
      <c r="BJ402" s="16" t="s">
        <v>86</v>
      </c>
      <c r="BK402" s="238">
        <f>ROUND(I402*H402,2)</f>
        <v>0</v>
      </c>
      <c r="BL402" s="16" t="s">
        <v>299</v>
      </c>
      <c r="BM402" s="237" t="s">
        <v>802</v>
      </c>
    </row>
    <row r="403" s="11" customFormat="1">
      <c r="B403" s="239"/>
      <c r="C403" s="240"/>
      <c r="D403" s="241" t="s">
        <v>156</v>
      </c>
      <c r="E403" s="242" t="s">
        <v>1</v>
      </c>
      <c r="F403" s="243" t="s">
        <v>313</v>
      </c>
      <c r="G403" s="240"/>
      <c r="H403" s="242" t="s">
        <v>1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AT403" s="249" t="s">
        <v>156</v>
      </c>
      <c r="AU403" s="249" t="s">
        <v>86</v>
      </c>
      <c r="AV403" s="11" t="s">
        <v>86</v>
      </c>
      <c r="AW403" s="11" t="s">
        <v>33</v>
      </c>
      <c r="AX403" s="11" t="s">
        <v>78</v>
      </c>
      <c r="AY403" s="249" t="s">
        <v>140</v>
      </c>
    </row>
    <row r="404" s="12" customFormat="1">
      <c r="B404" s="250"/>
      <c r="C404" s="251"/>
      <c r="D404" s="241" t="s">
        <v>156</v>
      </c>
      <c r="E404" s="252" t="s">
        <v>1</v>
      </c>
      <c r="F404" s="253" t="s">
        <v>803</v>
      </c>
      <c r="G404" s="251"/>
      <c r="H404" s="254">
        <v>57.079999999999998</v>
      </c>
      <c r="I404" s="255"/>
      <c r="J404" s="251"/>
      <c r="K404" s="251"/>
      <c r="L404" s="256"/>
      <c r="M404" s="257"/>
      <c r="N404" s="258"/>
      <c r="O404" s="258"/>
      <c r="P404" s="258"/>
      <c r="Q404" s="258"/>
      <c r="R404" s="258"/>
      <c r="S404" s="258"/>
      <c r="T404" s="259"/>
      <c r="AT404" s="260" t="s">
        <v>156</v>
      </c>
      <c r="AU404" s="260" t="s">
        <v>86</v>
      </c>
      <c r="AV404" s="12" t="s">
        <v>88</v>
      </c>
      <c r="AW404" s="12" t="s">
        <v>33</v>
      </c>
      <c r="AX404" s="12" t="s">
        <v>86</v>
      </c>
      <c r="AY404" s="260" t="s">
        <v>140</v>
      </c>
    </row>
    <row r="405" s="1" customFormat="1" ht="24" customHeight="1">
      <c r="B405" s="37"/>
      <c r="C405" s="226" t="s">
        <v>804</v>
      </c>
      <c r="D405" s="226" t="s">
        <v>141</v>
      </c>
      <c r="E405" s="227" t="s">
        <v>805</v>
      </c>
      <c r="F405" s="228" t="s">
        <v>806</v>
      </c>
      <c r="G405" s="229" t="s">
        <v>328</v>
      </c>
      <c r="H405" s="230">
        <v>125.42</v>
      </c>
      <c r="I405" s="231"/>
      <c r="J405" s="232">
        <f>ROUND(I405*H405,2)</f>
        <v>0</v>
      </c>
      <c r="K405" s="228" t="s">
        <v>145</v>
      </c>
      <c r="L405" s="42"/>
      <c r="M405" s="233" t="s">
        <v>1</v>
      </c>
      <c r="N405" s="234" t="s">
        <v>43</v>
      </c>
      <c r="O405" s="85"/>
      <c r="P405" s="235">
        <f>O405*H405</f>
        <v>0</v>
      </c>
      <c r="Q405" s="235">
        <v>0</v>
      </c>
      <c r="R405" s="235">
        <f>Q405*H405</f>
        <v>0</v>
      </c>
      <c r="S405" s="235">
        <v>0</v>
      </c>
      <c r="T405" s="236">
        <f>S405*H405</f>
        <v>0</v>
      </c>
      <c r="AR405" s="237" t="s">
        <v>299</v>
      </c>
      <c r="AT405" s="237" t="s">
        <v>141</v>
      </c>
      <c r="AU405" s="237" t="s">
        <v>86</v>
      </c>
      <c r="AY405" s="16" t="s">
        <v>140</v>
      </c>
      <c r="BE405" s="238">
        <f>IF(N405="základní",J405,0)</f>
        <v>0</v>
      </c>
      <c r="BF405" s="238">
        <f>IF(N405="snížená",J405,0)</f>
        <v>0</v>
      </c>
      <c r="BG405" s="238">
        <f>IF(N405="zákl. přenesená",J405,0)</f>
        <v>0</v>
      </c>
      <c r="BH405" s="238">
        <f>IF(N405="sníž. přenesená",J405,0)</f>
        <v>0</v>
      </c>
      <c r="BI405" s="238">
        <f>IF(N405="nulová",J405,0)</f>
        <v>0</v>
      </c>
      <c r="BJ405" s="16" t="s">
        <v>86</v>
      </c>
      <c r="BK405" s="238">
        <f>ROUND(I405*H405,2)</f>
        <v>0</v>
      </c>
      <c r="BL405" s="16" t="s">
        <v>299</v>
      </c>
      <c r="BM405" s="237" t="s">
        <v>807</v>
      </c>
    </row>
    <row r="406" s="11" customFormat="1">
      <c r="B406" s="239"/>
      <c r="C406" s="240"/>
      <c r="D406" s="241" t="s">
        <v>156</v>
      </c>
      <c r="E406" s="242" t="s">
        <v>1</v>
      </c>
      <c r="F406" s="243" t="s">
        <v>808</v>
      </c>
      <c r="G406" s="240"/>
      <c r="H406" s="242" t="s">
        <v>1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AT406" s="249" t="s">
        <v>156</v>
      </c>
      <c r="AU406" s="249" t="s">
        <v>86</v>
      </c>
      <c r="AV406" s="11" t="s">
        <v>86</v>
      </c>
      <c r="AW406" s="11" t="s">
        <v>33</v>
      </c>
      <c r="AX406" s="11" t="s">
        <v>78</v>
      </c>
      <c r="AY406" s="249" t="s">
        <v>140</v>
      </c>
    </row>
    <row r="407" s="11" customFormat="1">
      <c r="B407" s="239"/>
      <c r="C407" s="240"/>
      <c r="D407" s="241" t="s">
        <v>156</v>
      </c>
      <c r="E407" s="242" t="s">
        <v>1</v>
      </c>
      <c r="F407" s="243" t="s">
        <v>809</v>
      </c>
      <c r="G407" s="240"/>
      <c r="H407" s="242" t="s">
        <v>1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AT407" s="249" t="s">
        <v>156</v>
      </c>
      <c r="AU407" s="249" t="s">
        <v>86</v>
      </c>
      <c r="AV407" s="11" t="s">
        <v>86</v>
      </c>
      <c r="AW407" s="11" t="s">
        <v>33</v>
      </c>
      <c r="AX407" s="11" t="s">
        <v>78</v>
      </c>
      <c r="AY407" s="249" t="s">
        <v>140</v>
      </c>
    </row>
    <row r="408" s="12" customFormat="1">
      <c r="B408" s="250"/>
      <c r="C408" s="251"/>
      <c r="D408" s="241" t="s">
        <v>156</v>
      </c>
      <c r="E408" s="252" t="s">
        <v>1</v>
      </c>
      <c r="F408" s="253" t="s">
        <v>810</v>
      </c>
      <c r="G408" s="251"/>
      <c r="H408" s="254">
        <v>102.05</v>
      </c>
      <c r="I408" s="255"/>
      <c r="J408" s="251"/>
      <c r="K408" s="251"/>
      <c r="L408" s="256"/>
      <c r="M408" s="257"/>
      <c r="N408" s="258"/>
      <c r="O408" s="258"/>
      <c r="P408" s="258"/>
      <c r="Q408" s="258"/>
      <c r="R408" s="258"/>
      <c r="S408" s="258"/>
      <c r="T408" s="259"/>
      <c r="AT408" s="260" t="s">
        <v>156</v>
      </c>
      <c r="AU408" s="260" t="s">
        <v>86</v>
      </c>
      <c r="AV408" s="12" t="s">
        <v>88</v>
      </c>
      <c r="AW408" s="12" t="s">
        <v>33</v>
      </c>
      <c r="AX408" s="12" t="s">
        <v>78</v>
      </c>
      <c r="AY408" s="260" t="s">
        <v>140</v>
      </c>
    </row>
    <row r="409" s="11" customFormat="1">
      <c r="B409" s="239"/>
      <c r="C409" s="240"/>
      <c r="D409" s="241" t="s">
        <v>156</v>
      </c>
      <c r="E409" s="242" t="s">
        <v>1</v>
      </c>
      <c r="F409" s="243" t="s">
        <v>811</v>
      </c>
      <c r="G409" s="240"/>
      <c r="H409" s="242" t="s">
        <v>1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AT409" s="249" t="s">
        <v>156</v>
      </c>
      <c r="AU409" s="249" t="s">
        <v>86</v>
      </c>
      <c r="AV409" s="11" t="s">
        <v>86</v>
      </c>
      <c r="AW409" s="11" t="s">
        <v>33</v>
      </c>
      <c r="AX409" s="11" t="s">
        <v>78</v>
      </c>
      <c r="AY409" s="249" t="s">
        <v>140</v>
      </c>
    </row>
    <row r="410" s="12" customFormat="1">
      <c r="B410" s="250"/>
      <c r="C410" s="251"/>
      <c r="D410" s="241" t="s">
        <v>156</v>
      </c>
      <c r="E410" s="252" t="s">
        <v>1</v>
      </c>
      <c r="F410" s="253" t="s">
        <v>812</v>
      </c>
      <c r="G410" s="251"/>
      <c r="H410" s="254">
        <v>15.300000000000001</v>
      </c>
      <c r="I410" s="255"/>
      <c r="J410" s="251"/>
      <c r="K410" s="251"/>
      <c r="L410" s="256"/>
      <c r="M410" s="257"/>
      <c r="N410" s="258"/>
      <c r="O410" s="258"/>
      <c r="P410" s="258"/>
      <c r="Q410" s="258"/>
      <c r="R410" s="258"/>
      <c r="S410" s="258"/>
      <c r="T410" s="259"/>
      <c r="AT410" s="260" t="s">
        <v>156</v>
      </c>
      <c r="AU410" s="260" t="s">
        <v>86</v>
      </c>
      <c r="AV410" s="12" t="s">
        <v>88</v>
      </c>
      <c r="AW410" s="12" t="s">
        <v>33</v>
      </c>
      <c r="AX410" s="12" t="s">
        <v>78</v>
      </c>
      <c r="AY410" s="260" t="s">
        <v>140</v>
      </c>
    </row>
    <row r="411" s="11" customFormat="1">
      <c r="B411" s="239"/>
      <c r="C411" s="240"/>
      <c r="D411" s="241" t="s">
        <v>156</v>
      </c>
      <c r="E411" s="242" t="s">
        <v>1</v>
      </c>
      <c r="F411" s="243" t="s">
        <v>813</v>
      </c>
      <c r="G411" s="240"/>
      <c r="H411" s="242" t="s">
        <v>1</v>
      </c>
      <c r="I411" s="244"/>
      <c r="J411" s="240"/>
      <c r="K411" s="240"/>
      <c r="L411" s="245"/>
      <c r="M411" s="246"/>
      <c r="N411" s="247"/>
      <c r="O411" s="247"/>
      <c r="P411" s="247"/>
      <c r="Q411" s="247"/>
      <c r="R411" s="247"/>
      <c r="S411" s="247"/>
      <c r="T411" s="248"/>
      <c r="AT411" s="249" t="s">
        <v>156</v>
      </c>
      <c r="AU411" s="249" t="s">
        <v>86</v>
      </c>
      <c r="AV411" s="11" t="s">
        <v>86</v>
      </c>
      <c r="AW411" s="11" t="s">
        <v>33</v>
      </c>
      <c r="AX411" s="11" t="s">
        <v>78</v>
      </c>
      <c r="AY411" s="249" t="s">
        <v>140</v>
      </c>
    </row>
    <row r="412" s="12" customFormat="1">
      <c r="B412" s="250"/>
      <c r="C412" s="251"/>
      <c r="D412" s="241" t="s">
        <v>156</v>
      </c>
      <c r="E412" s="252" t="s">
        <v>1</v>
      </c>
      <c r="F412" s="253" t="s">
        <v>814</v>
      </c>
      <c r="G412" s="251"/>
      <c r="H412" s="254">
        <v>8.0700000000000003</v>
      </c>
      <c r="I412" s="255"/>
      <c r="J412" s="251"/>
      <c r="K412" s="251"/>
      <c r="L412" s="256"/>
      <c r="M412" s="257"/>
      <c r="N412" s="258"/>
      <c r="O412" s="258"/>
      <c r="P412" s="258"/>
      <c r="Q412" s="258"/>
      <c r="R412" s="258"/>
      <c r="S412" s="258"/>
      <c r="T412" s="259"/>
      <c r="AT412" s="260" t="s">
        <v>156</v>
      </c>
      <c r="AU412" s="260" t="s">
        <v>86</v>
      </c>
      <c r="AV412" s="12" t="s">
        <v>88</v>
      </c>
      <c r="AW412" s="12" t="s">
        <v>33</v>
      </c>
      <c r="AX412" s="12" t="s">
        <v>78</v>
      </c>
      <c r="AY412" s="260" t="s">
        <v>140</v>
      </c>
    </row>
    <row r="413" s="13" customFormat="1">
      <c r="B413" s="261"/>
      <c r="C413" s="262"/>
      <c r="D413" s="241" t="s">
        <v>156</v>
      </c>
      <c r="E413" s="263" t="s">
        <v>1</v>
      </c>
      <c r="F413" s="264" t="s">
        <v>194</v>
      </c>
      <c r="G413" s="262"/>
      <c r="H413" s="265">
        <v>125.41999999999999</v>
      </c>
      <c r="I413" s="266"/>
      <c r="J413" s="262"/>
      <c r="K413" s="262"/>
      <c r="L413" s="267"/>
      <c r="M413" s="268"/>
      <c r="N413" s="269"/>
      <c r="O413" s="269"/>
      <c r="P413" s="269"/>
      <c r="Q413" s="269"/>
      <c r="R413" s="269"/>
      <c r="S413" s="269"/>
      <c r="T413" s="270"/>
      <c r="AT413" s="271" t="s">
        <v>156</v>
      </c>
      <c r="AU413" s="271" t="s">
        <v>86</v>
      </c>
      <c r="AV413" s="13" t="s">
        <v>146</v>
      </c>
      <c r="AW413" s="13" t="s">
        <v>33</v>
      </c>
      <c r="AX413" s="13" t="s">
        <v>86</v>
      </c>
      <c r="AY413" s="271" t="s">
        <v>140</v>
      </c>
    </row>
    <row r="414" s="1" customFormat="1" ht="16.5" customHeight="1">
      <c r="B414" s="37"/>
      <c r="C414" s="283" t="s">
        <v>815</v>
      </c>
      <c r="D414" s="283" t="s">
        <v>321</v>
      </c>
      <c r="E414" s="284" t="s">
        <v>784</v>
      </c>
      <c r="F414" s="285" t="s">
        <v>785</v>
      </c>
      <c r="G414" s="286" t="s">
        <v>154</v>
      </c>
      <c r="H414" s="287">
        <v>1.4350000000000001</v>
      </c>
      <c r="I414" s="288"/>
      <c r="J414" s="289">
        <f>ROUND(I414*H414,2)</f>
        <v>0</v>
      </c>
      <c r="K414" s="285" t="s">
        <v>145</v>
      </c>
      <c r="L414" s="290"/>
      <c r="M414" s="291" t="s">
        <v>1</v>
      </c>
      <c r="N414" s="292" t="s">
        <v>43</v>
      </c>
      <c r="O414" s="85"/>
      <c r="P414" s="235">
        <f>O414*H414</f>
        <v>0</v>
      </c>
      <c r="Q414" s="235">
        <v>0.55000000000000004</v>
      </c>
      <c r="R414" s="235">
        <f>Q414*H414</f>
        <v>0.78925000000000012</v>
      </c>
      <c r="S414" s="235">
        <v>0</v>
      </c>
      <c r="T414" s="236">
        <f>S414*H414</f>
        <v>0</v>
      </c>
      <c r="AR414" s="237" t="s">
        <v>412</v>
      </c>
      <c r="AT414" s="237" t="s">
        <v>321</v>
      </c>
      <c r="AU414" s="237" t="s">
        <v>86</v>
      </c>
      <c r="AY414" s="16" t="s">
        <v>140</v>
      </c>
      <c r="BE414" s="238">
        <f>IF(N414="základní",J414,0)</f>
        <v>0</v>
      </c>
      <c r="BF414" s="238">
        <f>IF(N414="snížená",J414,0)</f>
        <v>0</v>
      </c>
      <c r="BG414" s="238">
        <f>IF(N414="zákl. přenesená",J414,0)</f>
        <v>0</v>
      </c>
      <c r="BH414" s="238">
        <f>IF(N414="sníž. přenesená",J414,0)</f>
        <v>0</v>
      </c>
      <c r="BI414" s="238">
        <f>IF(N414="nulová",J414,0)</f>
        <v>0</v>
      </c>
      <c r="BJ414" s="16" t="s">
        <v>86</v>
      </c>
      <c r="BK414" s="238">
        <f>ROUND(I414*H414,2)</f>
        <v>0</v>
      </c>
      <c r="BL414" s="16" t="s">
        <v>299</v>
      </c>
      <c r="BM414" s="237" t="s">
        <v>816</v>
      </c>
    </row>
    <row r="415" s="11" customFormat="1">
      <c r="B415" s="239"/>
      <c r="C415" s="240"/>
      <c r="D415" s="241" t="s">
        <v>156</v>
      </c>
      <c r="E415" s="242" t="s">
        <v>1</v>
      </c>
      <c r="F415" s="243" t="s">
        <v>808</v>
      </c>
      <c r="G415" s="240"/>
      <c r="H415" s="242" t="s">
        <v>1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AT415" s="249" t="s">
        <v>156</v>
      </c>
      <c r="AU415" s="249" t="s">
        <v>86</v>
      </c>
      <c r="AV415" s="11" t="s">
        <v>86</v>
      </c>
      <c r="AW415" s="11" t="s">
        <v>33</v>
      </c>
      <c r="AX415" s="11" t="s">
        <v>78</v>
      </c>
      <c r="AY415" s="249" t="s">
        <v>140</v>
      </c>
    </row>
    <row r="416" s="11" customFormat="1">
      <c r="B416" s="239"/>
      <c r="C416" s="240"/>
      <c r="D416" s="241" t="s">
        <v>156</v>
      </c>
      <c r="E416" s="242" t="s">
        <v>1</v>
      </c>
      <c r="F416" s="243" t="s">
        <v>809</v>
      </c>
      <c r="G416" s="240"/>
      <c r="H416" s="242" t="s">
        <v>1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AT416" s="249" t="s">
        <v>156</v>
      </c>
      <c r="AU416" s="249" t="s">
        <v>86</v>
      </c>
      <c r="AV416" s="11" t="s">
        <v>86</v>
      </c>
      <c r="AW416" s="11" t="s">
        <v>33</v>
      </c>
      <c r="AX416" s="11" t="s">
        <v>78</v>
      </c>
      <c r="AY416" s="249" t="s">
        <v>140</v>
      </c>
    </row>
    <row r="417" s="12" customFormat="1">
      <c r="B417" s="250"/>
      <c r="C417" s="251"/>
      <c r="D417" s="241" t="s">
        <v>156</v>
      </c>
      <c r="E417" s="252" t="s">
        <v>1</v>
      </c>
      <c r="F417" s="253" t="s">
        <v>817</v>
      </c>
      <c r="G417" s="251"/>
      <c r="H417" s="254">
        <v>1.143</v>
      </c>
      <c r="I417" s="255"/>
      <c r="J417" s="251"/>
      <c r="K417" s="251"/>
      <c r="L417" s="256"/>
      <c r="M417" s="257"/>
      <c r="N417" s="258"/>
      <c r="O417" s="258"/>
      <c r="P417" s="258"/>
      <c r="Q417" s="258"/>
      <c r="R417" s="258"/>
      <c r="S417" s="258"/>
      <c r="T417" s="259"/>
      <c r="AT417" s="260" t="s">
        <v>156</v>
      </c>
      <c r="AU417" s="260" t="s">
        <v>86</v>
      </c>
      <c r="AV417" s="12" t="s">
        <v>88</v>
      </c>
      <c r="AW417" s="12" t="s">
        <v>33</v>
      </c>
      <c r="AX417" s="12" t="s">
        <v>78</v>
      </c>
      <c r="AY417" s="260" t="s">
        <v>140</v>
      </c>
    </row>
    <row r="418" s="11" customFormat="1">
      <c r="B418" s="239"/>
      <c r="C418" s="240"/>
      <c r="D418" s="241" t="s">
        <v>156</v>
      </c>
      <c r="E418" s="242" t="s">
        <v>1</v>
      </c>
      <c r="F418" s="243" t="s">
        <v>811</v>
      </c>
      <c r="G418" s="240"/>
      <c r="H418" s="242" t="s">
        <v>1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AT418" s="249" t="s">
        <v>156</v>
      </c>
      <c r="AU418" s="249" t="s">
        <v>86</v>
      </c>
      <c r="AV418" s="11" t="s">
        <v>86</v>
      </c>
      <c r="AW418" s="11" t="s">
        <v>33</v>
      </c>
      <c r="AX418" s="11" t="s">
        <v>78</v>
      </c>
      <c r="AY418" s="249" t="s">
        <v>140</v>
      </c>
    </row>
    <row r="419" s="12" customFormat="1">
      <c r="B419" s="250"/>
      <c r="C419" s="251"/>
      <c r="D419" s="241" t="s">
        <v>156</v>
      </c>
      <c r="E419" s="252" t="s">
        <v>1</v>
      </c>
      <c r="F419" s="253" t="s">
        <v>818</v>
      </c>
      <c r="G419" s="251"/>
      <c r="H419" s="254">
        <v>0.14699999999999999</v>
      </c>
      <c r="I419" s="255"/>
      <c r="J419" s="251"/>
      <c r="K419" s="251"/>
      <c r="L419" s="256"/>
      <c r="M419" s="257"/>
      <c r="N419" s="258"/>
      <c r="O419" s="258"/>
      <c r="P419" s="258"/>
      <c r="Q419" s="258"/>
      <c r="R419" s="258"/>
      <c r="S419" s="258"/>
      <c r="T419" s="259"/>
      <c r="AT419" s="260" t="s">
        <v>156</v>
      </c>
      <c r="AU419" s="260" t="s">
        <v>86</v>
      </c>
      <c r="AV419" s="12" t="s">
        <v>88</v>
      </c>
      <c r="AW419" s="12" t="s">
        <v>33</v>
      </c>
      <c r="AX419" s="12" t="s">
        <v>78</v>
      </c>
      <c r="AY419" s="260" t="s">
        <v>140</v>
      </c>
    </row>
    <row r="420" s="11" customFormat="1">
      <c r="B420" s="239"/>
      <c r="C420" s="240"/>
      <c r="D420" s="241" t="s">
        <v>156</v>
      </c>
      <c r="E420" s="242" t="s">
        <v>1</v>
      </c>
      <c r="F420" s="243" t="s">
        <v>813</v>
      </c>
      <c r="G420" s="240"/>
      <c r="H420" s="242" t="s">
        <v>1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AT420" s="249" t="s">
        <v>156</v>
      </c>
      <c r="AU420" s="249" t="s">
        <v>86</v>
      </c>
      <c r="AV420" s="11" t="s">
        <v>86</v>
      </c>
      <c r="AW420" s="11" t="s">
        <v>33</v>
      </c>
      <c r="AX420" s="11" t="s">
        <v>78</v>
      </c>
      <c r="AY420" s="249" t="s">
        <v>140</v>
      </c>
    </row>
    <row r="421" s="12" customFormat="1">
      <c r="B421" s="250"/>
      <c r="C421" s="251"/>
      <c r="D421" s="241" t="s">
        <v>156</v>
      </c>
      <c r="E421" s="252" t="s">
        <v>1</v>
      </c>
      <c r="F421" s="253" t="s">
        <v>819</v>
      </c>
      <c r="G421" s="251"/>
      <c r="H421" s="254">
        <v>0.089999999999999997</v>
      </c>
      <c r="I421" s="255"/>
      <c r="J421" s="251"/>
      <c r="K421" s="251"/>
      <c r="L421" s="256"/>
      <c r="M421" s="257"/>
      <c r="N421" s="258"/>
      <c r="O421" s="258"/>
      <c r="P421" s="258"/>
      <c r="Q421" s="258"/>
      <c r="R421" s="258"/>
      <c r="S421" s="258"/>
      <c r="T421" s="259"/>
      <c r="AT421" s="260" t="s">
        <v>156</v>
      </c>
      <c r="AU421" s="260" t="s">
        <v>86</v>
      </c>
      <c r="AV421" s="12" t="s">
        <v>88</v>
      </c>
      <c r="AW421" s="12" t="s">
        <v>33</v>
      </c>
      <c r="AX421" s="12" t="s">
        <v>78</v>
      </c>
      <c r="AY421" s="260" t="s">
        <v>140</v>
      </c>
    </row>
    <row r="422" s="13" customFormat="1">
      <c r="B422" s="261"/>
      <c r="C422" s="262"/>
      <c r="D422" s="241" t="s">
        <v>156</v>
      </c>
      <c r="E422" s="263" t="s">
        <v>1</v>
      </c>
      <c r="F422" s="264" t="s">
        <v>194</v>
      </c>
      <c r="G422" s="262"/>
      <c r="H422" s="265">
        <v>1.3800000000000001</v>
      </c>
      <c r="I422" s="266"/>
      <c r="J422" s="262"/>
      <c r="K422" s="262"/>
      <c r="L422" s="267"/>
      <c r="M422" s="268"/>
      <c r="N422" s="269"/>
      <c r="O422" s="269"/>
      <c r="P422" s="269"/>
      <c r="Q422" s="269"/>
      <c r="R422" s="269"/>
      <c r="S422" s="269"/>
      <c r="T422" s="270"/>
      <c r="AT422" s="271" t="s">
        <v>156</v>
      </c>
      <c r="AU422" s="271" t="s">
        <v>86</v>
      </c>
      <c r="AV422" s="13" t="s">
        <v>146</v>
      </c>
      <c r="AW422" s="13" t="s">
        <v>33</v>
      </c>
      <c r="AX422" s="13" t="s">
        <v>86</v>
      </c>
      <c r="AY422" s="271" t="s">
        <v>140</v>
      </c>
    </row>
    <row r="423" s="12" customFormat="1">
      <c r="B423" s="250"/>
      <c r="C423" s="251"/>
      <c r="D423" s="241" t="s">
        <v>156</v>
      </c>
      <c r="E423" s="251"/>
      <c r="F423" s="253" t="s">
        <v>820</v>
      </c>
      <c r="G423" s="251"/>
      <c r="H423" s="254">
        <v>1.4350000000000001</v>
      </c>
      <c r="I423" s="255"/>
      <c r="J423" s="251"/>
      <c r="K423" s="251"/>
      <c r="L423" s="256"/>
      <c r="M423" s="257"/>
      <c r="N423" s="258"/>
      <c r="O423" s="258"/>
      <c r="P423" s="258"/>
      <c r="Q423" s="258"/>
      <c r="R423" s="258"/>
      <c r="S423" s="258"/>
      <c r="T423" s="259"/>
      <c r="AT423" s="260" t="s">
        <v>156</v>
      </c>
      <c r="AU423" s="260" t="s">
        <v>86</v>
      </c>
      <c r="AV423" s="12" t="s">
        <v>88</v>
      </c>
      <c r="AW423" s="12" t="s">
        <v>4</v>
      </c>
      <c r="AX423" s="12" t="s">
        <v>86</v>
      </c>
      <c r="AY423" s="260" t="s">
        <v>140</v>
      </c>
    </row>
    <row r="424" s="1" customFormat="1" ht="16.5" customHeight="1">
      <c r="B424" s="37"/>
      <c r="C424" s="226" t="s">
        <v>821</v>
      </c>
      <c r="D424" s="226" t="s">
        <v>141</v>
      </c>
      <c r="E424" s="227" t="s">
        <v>822</v>
      </c>
      <c r="F424" s="228" t="s">
        <v>823</v>
      </c>
      <c r="G424" s="229" t="s">
        <v>154</v>
      </c>
      <c r="H424" s="230">
        <v>1.4350000000000001</v>
      </c>
      <c r="I424" s="231"/>
      <c r="J424" s="232">
        <f>ROUND(I424*H424,2)</f>
        <v>0</v>
      </c>
      <c r="K424" s="228" t="s">
        <v>145</v>
      </c>
      <c r="L424" s="42"/>
      <c r="M424" s="233" t="s">
        <v>1</v>
      </c>
      <c r="N424" s="234" t="s">
        <v>43</v>
      </c>
      <c r="O424" s="85"/>
      <c r="P424" s="235">
        <f>O424*H424</f>
        <v>0</v>
      </c>
      <c r="Q424" s="235">
        <v>0.00281</v>
      </c>
      <c r="R424" s="235">
        <f>Q424*H424</f>
        <v>0.0040323500000000005</v>
      </c>
      <c r="S424" s="235">
        <v>0</v>
      </c>
      <c r="T424" s="236">
        <f>S424*H424</f>
        <v>0</v>
      </c>
      <c r="AR424" s="237" t="s">
        <v>299</v>
      </c>
      <c r="AT424" s="237" t="s">
        <v>141</v>
      </c>
      <c r="AU424" s="237" t="s">
        <v>86</v>
      </c>
      <c r="AY424" s="16" t="s">
        <v>140</v>
      </c>
      <c r="BE424" s="238">
        <f>IF(N424="základní",J424,0)</f>
        <v>0</v>
      </c>
      <c r="BF424" s="238">
        <f>IF(N424="snížená",J424,0)</f>
        <v>0</v>
      </c>
      <c r="BG424" s="238">
        <f>IF(N424="zákl. přenesená",J424,0)</f>
        <v>0</v>
      </c>
      <c r="BH424" s="238">
        <f>IF(N424="sníž. přenesená",J424,0)</f>
        <v>0</v>
      </c>
      <c r="BI424" s="238">
        <f>IF(N424="nulová",J424,0)</f>
        <v>0</v>
      </c>
      <c r="BJ424" s="16" t="s">
        <v>86</v>
      </c>
      <c r="BK424" s="238">
        <f>ROUND(I424*H424,2)</f>
        <v>0</v>
      </c>
      <c r="BL424" s="16" t="s">
        <v>299</v>
      </c>
      <c r="BM424" s="237" t="s">
        <v>824</v>
      </c>
    </row>
    <row r="425" s="1" customFormat="1" ht="24" customHeight="1">
      <c r="B425" s="37"/>
      <c r="C425" s="226" t="s">
        <v>825</v>
      </c>
      <c r="D425" s="226" t="s">
        <v>141</v>
      </c>
      <c r="E425" s="227" t="s">
        <v>826</v>
      </c>
      <c r="F425" s="228" t="s">
        <v>827</v>
      </c>
      <c r="G425" s="229" t="s">
        <v>550</v>
      </c>
      <c r="H425" s="295"/>
      <c r="I425" s="231"/>
      <c r="J425" s="232">
        <f>ROUND(I425*H425,2)</f>
        <v>0</v>
      </c>
      <c r="K425" s="228" t="s">
        <v>145</v>
      </c>
      <c r="L425" s="42"/>
      <c r="M425" s="233" t="s">
        <v>1</v>
      </c>
      <c r="N425" s="234" t="s">
        <v>43</v>
      </c>
      <c r="O425" s="85"/>
      <c r="P425" s="235">
        <f>O425*H425</f>
        <v>0</v>
      </c>
      <c r="Q425" s="235">
        <v>0</v>
      </c>
      <c r="R425" s="235">
        <f>Q425*H425</f>
        <v>0</v>
      </c>
      <c r="S425" s="235">
        <v>0</v>
      </c>
      <c r="T425" s="236">
        <f>S425*H425</f>
        <v>0</v>
      </c>
      <c r="AR425" s="237" t="s">
        <v>299</v>
      </c>
      <c r="AT425" s="237" t="s">
        <v>141</v>
      </c>
      <c r="AU425" s="237" t="s">
        <v>86</v>
      </c>
      <c r="AY425" s="16" t="s">
        <v>140</v>
      </c>
      <c r="BE425" s="238">
        <f>IF(N425="základní",J425,0)</f>
        <v>0</v>
      </c>
      <c r="BF425" s="238">
        <f>IF(N425="snížená",J425,0)</f>
        <v>0</v>
      </c>
      <c r="BG425" s="238">
        <f>IF(N425="zákl. přenesená",J425,0)</f>
        <v>0</v>
      </c>
      <c r="BH425" s="238">
        <f>IF(N425="sníž. přenesená",J425,0)</f>
        <v>0</v>
      </c>
      <c r="BI425" s="238">
        <f>IF(N425="nulová",J425,0)</f>
        <v>0</v>
      </c>
      <c r="BJ425" s="16" t="s">
        <v>86</v>
      </c>
      <c r="BK425" s="238">
        <f>ROUND(I425*H425,2)</f>
        <v>0</v>
      </c>
      <c r="BL425" s="16" t="s">
        <v>299</v>
      </c>
      <c r="BM425" s="237" t="s">
        <v>828</v>
      </c>
    </row>
    <row r="426" s="10" customFormat="1" ht="25.92" customHeight="1">
      <c r="B426" s="212"/>
      <c r="C426" s="213"/>
      <c r="D426" s="214" t="s">
        <v>77</v>
      </c>
      <c r="E426" s="215" t="s">
        <v>829</v>
      </c>
      <c r="F426" s="215" t="s">
        <v>830</v>
      </c>
      <c r="G426" s="213"/>
      <c r="H426" s="213"/>
      <c r="I426" s="216"/>
      <c r="J426" s="217">
        <f>BK426</f>
        <v>0</v>
      </c>
      <c r="K426" s="213"/>
      <c r="L426" s="218"/>
      <c r="M426" s="219"/>
      <c r="N426" s="220"/>
      <c r="O426" s="220"/>
      <c r="P426" s="221">
        <f>SUM(P427:P431)</f>
        <v>0</v>
      </c>
      <c r="Q426" s="220"/>
      <c r="R426" s="221">
        <f>SUM(R427:R431)</f>
        <v>0.0916656</v>
      </c>
      <c r="S426" s="220"/>
      <c r="T426" s="222">
        <f>SUM(T427:T431)</f>
        <v>0</v>
      </c>
      <c r="AR426" s="223" t="s">
        <v>88</v>
      </c>
      <c r="AT426" s="224" t="s">
        <v>77</v>
      </c>
      <c r="AU426" s="224" t="s">
        <v>78</v>
      </c>
      <c r="AY426" s="223" t="s">
        <v>140</v>
      </c>
      <c r="BK426" s="225">
        <f>SUM(BK427:BK431)</f>
        <v>0</v>
      </c>
    </row>
    <row r="427" s="1" customFormat="1" ht="24" customHeight="1">
      <c r="B427" s="37"/>
      <c r="C427" s="226" t="s">
        <v>831</v>
      </c>
      <c r="D427" s="226" t="s">
        <v>141</v>
      </c>
      <c r="E427" s="227" t="s">
        <v>832</v>
      </c>
      <c r="F427" s="228" t="s">
        <v>833</v>
      </c>
      <c r="G427" s="229" t="s">
        <v>328</v>
      </c>
      <c r="H427" s="230">
        <v>24.16</v>
      </c>
      <c r="I427" s="231"/>
      <c r="J427" s="232">
        <f>ROUND(I427*H427,2)</f>
        <v>0</v>
      </c>
      <c r="K427" s="228" t="s">
        <v>145</v>
      </c>
      <c r="L427" s="42"/>
      <c r="M427" s="233" t="s">
        <v>1</v>
      </c>
      <c r="N427" s="234" t="s">
        <v>43</v>
      </c>
      <c r="O427" s="85"/>
      <c r="P427" s="235">
        <f>O427*H427</f>
        <v>0</v>
      </c>
      <c r="Q427" s="235">
        <v>0.0029099999999999998</v>
      </c>
      <c r="R427" s="235">
        <f>Q427*H427</f>
        <v>0.070305599999999996</v>
      </c>
      <c r="S427" s="235">
        <v>0</v>
      </c>
      <c r="T427" s="236">
        <f>S427*H427</f>
        <v>0</v>
      </c>
      <c r="AR427" s="237" t="s">
        <v>299</v>
      </c>
      <c r="AT427" s="237" t="s">
        <v>141</v>
      </c>
      <c r="AU427" s="237" t="s">
        <v>86</v>
      </c>
      <c r="AY427" s="16" t="s">
        <v>140</v>
      </c>
      <c r="BE427" s="238">
        <f>IF(N427="základní",J427,0)</f>
        <v>0</v>
      </c>
      <c r="BF427" s="238">
        <f>IF(N427="snížená",J427,0)</f>
        <v>0</v>
      </c>
      <c r="BG427" s="238">
        <f>IF(N427="zákl. přenesená",J427,0)</f>
        <v>0</v>
      </c>
      <c r="BH427" s="238">
        <f>IF(N427="sníž. přenesená",J427,0)</f>
        <v>0</v>
      </c>
      <c r="BI427" s="238">
        <f>IF(N427="nulová",J427,0)</f>
        <v>0</v>
      </c>
      <c r="BJ427" s="16" t="s">
        <v>86</v>
      </c>
      <c r="BK427" s="238">
        <f>ROUND(I427*H427,2)</f>
        <v>0</v>
      </c>
      <c r="BL427" s="16" t="s">
        <v>299</v>
      </c>
      <c r="BM427" s="237" t="s">
        <v>834</v>
      </c>
    </row>
    <row r="428" s="1" customFormat="1" ht="24" customHeight="1">
      <c r="B428" s="37"/>
      <c r="C428" s="226" t="s">
        <v>835</v>
      </c>
      <c r="D428" s="226" t="s">
        <v>141</v>
      </c>
      <c r="E428" s="227" t="s">
        <v>836</v>
      </c>
      <c r="F428" s="228" t="s">
        <v>837</v>
      </c>
      <c r="G428" s="229" t="s">
        <v>328</v>
      </c>
      <c r="H428" s="230">
        <v>1.675</v>
      </c>
      <c r="I428" s="231"/>
      <c r="J428" s="232">
        <f>ROUND(I428*H428,2)</f>
        <v>0</v>
      </c>
      <c r="K428" s="228" t="s">
        <v>145</v>
      </c>
      <c r="L428" s="42"/>
      <c r="M428" s="233" t="s">
        <v>1</v>
      </c>
      <c r="N428" s="234" t="s">
        <v>43</v>
      </c>
      <c r="O428" s="85"/>
      <c r="P428" s="235">
        <f>O428*H428</f>
        <v>0</v>
      </c>
      <c r="Q428" s="235">
        <v>0.0013600000000000001</v>
      </c>
      <c r="R428" s="235">
        <f>Q428*H428</f>
        <v>0.0022780000000000001</v>
      </c>
      <c r="S428" s="235">
        <v>0</v>
      </c>
      <c r="T428" s="236">
        <f>S428*H428</f>
        <v>0</v>
      </c>
      <c r="AR428" s="237" t="s">
        <v>299</v>
      </c>
      <c r="AT428" s="237" t="s">
        <v>141</v>
      </c>
      <c r="AU428" s="237" t="s">
        <v>86</v>
      </c>
      <c r="AY428" s="16" t="s">
        <v>140</v>
      </c>
      <c r="BE428" s="238">
        <f>IF(N428="základní",J428,0)</f>
        <v>0</v>
      </c>
      <c r="BF428" s="238">
        <f>IF(N428="snížená",J428,0)</f>
        <v>0</v>
      </c>
      <c r="BG428" s="238">
        <f>IF(N428="zákl. přenesená",J428,0)</f>
        <v>0</v>
      </c>
      <c r="BH428" s="238">
        <f>IF(N428="sníž. přenesená",J428,0)</f>
        <v>0</v>
      </c>
      <c r="BI428" s="238">
        <f>IF(N428="nulová",J428,0)</f>
        <v>0</v>
      </c>
      <c r="BJ428" s="16" t="s">
        <v>86</v>
      </c>
      <c r="BK428" s="238">
        <f>ROUND(I428*H428,2)</f>
        <v>0</v>
      </c>
      <c r="BL428" s="16" t="s">
        <v>299</v>
      </c>
      <c r="BM428" s="237" t="s">
        <v>838</v>
      </c>
    </row>
    <row r="429" s="1" customFormat="1" ht="16.5" customHeight="1">
      <c r="B429" s="37"/>
      <c r="C429" s="226" t="s">
        <v>839</v>
      </c>
      <c r="D429" s="226" t="s">
        <v>141</v>
      </c>
      <c r="E429" s="227" t="s">
        <v>840</v>
      </c>
      <c r="F429" s="228" t="s">
        <v>841</v>
      </c>
      <c r="G429" s="229" t="s">
        <v>328</v>
      </c>
      <c r="H429" s="230">
        <v>8</v>
      </c>
      <c r="I429" s="231"/>
      <c r="J429" s="232">
        <f>ROUND(I429*H429,2)</f>
        <v>0</v>
      </c>
      <c r="K429" s="228" t="s">
        <v>145</v>
      </c>
      <c r="L429" s="42"/>
      <c r="M429" s="233" t="s">
        <v>1</v>
      </c>
      <c r="N429" s="234" t="s">
        <v>43</v>
      </c>
      <c r="O429" s="85"/>
      <c r="P429" s="235">
        <f>O429*H429</f>
        <v>0</v>
      </c>
      <c r="Q429" s="235">
        <v>0.0016299999999999999</v>
      </c>
      <c r="R429" s="235">
        <f>Q429*H429</f>
        <v>0.01304</v>
      </c>
      <c r="S429" s="235">
        <v>0</v>
      </c>
      <c r="T429" s="236">
        <f>S429*H429</f>
        <v>0</v>
      </c>
      <c r="AR429" s="237" t="s">
        <v>299</v>
      </c>
      <c r="AT429" s="237" t="s">
        <v>141</v>
      </c>
      <c r="AU429" s="237" t="s">
        <v>86</v>
      </c>
      <c r="AY429" s="16" t="s">
        <v>140</v>
      </c>
      <c r="BE429" s="238">
        <f>IF(N429="základní",J429,0)</f>
        <v>0</v>
      </c>
      <c r="BF429" s="238">
        <f>IF(N429="snížená",J429,0)</f>
        <v>0</v>
      </c>
      <c r="BG429" s="238">
        <f>IF(N429="zákl. přenesená",J429,0)</f>
        <v>0</v>
      </c>
      <c r="BH429" s="238">
        <f>IF(N429="sníž. přenesená",J429,0)</f>
        <v>0</v>
      </c>
      <c r="BI429" s="238">
        <f>IF(N429="nulová",J429,0)</f>
        <v>0</v>
      </c>
      <c r="BJ429" s="16" t="s">
        <v>86</v>
      </c>
      <c r="BK429" s="238">
        <f>ROUND(I429*H429,2)</f>
        <v>0</v>
      </c>
      <c r="BL429" s="16" t="s">
        <v>299</v>
      </c>
      <c r="BM429" s="237" t="s">
        <v>842</v>
      </c>
    </row>
    <row r="430" s="1" customFormat="1" ht="24" customHeight="1">
      <c r="B430" s="37"/>
      <c r="C430" s="226" t="s">
        <v>843</v>
      </c>
      <c r="D430" s="226" t="s">
        <v>141</v>
      </c>
      <c r="E430" s="227" t="s">
        <v>844</v>
      </c>
      <c r="F430" s="228" t="s">
        <v>845</v>
      </c>
      <c r="G430" s="229" t="s">
        <v>328</v>
      </c>
      <c r="H430" s="230">
        <v>2.8500000000000001</v>
      </c>
      <c r="I430" s="231"/>
      <c r="J430" s="232">
        <f>ROUND(I430*H430,2)</f>
        <v>0</v>
      </c>
      <c r="K430" s="228" t="s">
        <v>145</v>
      </c>
      <c r="L430" s="42"/>
      <c r="M430" s="233" t="s">
        <v>1</v>
      </c>
      <c r="N430" s="234" t="s">
        <v>43</v>
      </c>
      <c r="O430" s="85"/>
      <c r="P430" s="235">
        <f>O430*H430</f>
        <v>0</v>
      </c>
      <c r="Q430" s="235">
        <v>0.0021199999999999999</v>
      </c>
      <c r="R430" s="235">
        <f>Q430*H430</f>
        <v>0.0060419999999999996</v>
      </c>
      <c r="S430" s="235">
        <v>0</v>
      </c>
      <c r="T430" s="236">
        <f>S430*H430</f>
        <v>0</v>
      </c>
      <c r="AR430" s="237" t="s">
        <v>299</v>
      </c>
      <c r="AT430" s="237" t="s">
        <v>141</v>
      </c>
      <c r="AU430" s="237" t="s">
        <v>86</v>
      </c>
      <c r="AY430" s="16" t="s">
        <v>140</v>
      </c>
      <c r="BE430" s="238">
        <f>IF(N430="základní",J430,0)</f>
        <v>0</v>
      </c>
      <c r="BF430" s="238">
        <f>IF(N430="snížená",J430,0)</f>
        <v>0</v>
      </c>
      <c r="BG430" s="238">
        <f>IF(N430="zákl. přenesená",J430,0)</f>
        <v>0</v>
      </c>
      <c r="BH430" s="238">
        <f>IF(N430="sníž. přenesená",J430,0)</f>
        <v>0</v>
      </c>
      <c r="BI430" s="238">
        <f>IF(N430="nulová",J430,0)</f>
        <v>0</v>
      </c>
      <c r="BJ430" s="16" t="s">
        <v>86</v>
      </c>
      <c r="BK430" s="238">
        <f>ROUND(I430*H430,2)</f>
        <v>0</v>
      </c>
      <c r="BL430" s="16" t="s">
        <v>299</v>
      </c>
      <c r="BM430" s="237" t="s">
        <v>846</v>
      </c>
    </row>
    <row r="431" s="1" customFormat="1" ht="24" customHeight="1">
      <c r="B431" s="37"/>
      <c r="C431" s="226" t="s">
        <v>847</v>
      </c>
      <c r="D431" s="226" t="s">
        <v>141</v>
      </c>
      <c r="E431" s="227" t="s">
        <v>848</v>
      </c>
      <c r="F431" s="228" t="s">
        <v>849</v>
      </c>
      <c r="G431" s="229" t="s">
        <v>550</v>
      </c>
      <c r="H431" s="295"/>
      <c r="I431" s="231"/>
      <c r="J431" s="232">
        <f>ROUND(I431*H431,2)</f>
        <v>0</v>
      </c>
      <c r="K431" s="228" t="s">
        <v>145</v>
      </c>
      <c r="L431" s="42"/>
      <c r="M431" s="233" t="s">
        <v>1</v>
      </c>
      <c r="N431" s="234" t="s">
        <v>43</v>
      </c>
      <c r="O431" s="85"/>
      <c r="P431" s="235">
        <f>O431*H431</f>
        <v>0</v>
      </c>
      <c r="Q431" s="235">
        <v>0</v>
      </c>
      <c r="R431" s="235">
        <f>Q431*H431</f>
        <v>0</v>
      </c>
      <c r="S431" s="235">
        <v>0</v>
      </c>
      <c r="T431" s="236">
        <f>S431*H431</f>
        <v>0</v>
      </c>
      <c r="AR431" s="237" t="s">
        <v>299</v>
      </c>
      <c r="AT431" s="237" t="s">
        <v>141</v>
      </c>
      <c r="AU431" s="237" t="s">
        <v>86</v>
      </c>
      <c r="AY431" s="16" t="s">
        <v>140</v>
      </c>
      <c r="BE431" s="238">
        <f>IF(N431="základní",J431,0)</f>
        <v>0</v>
      </c>
      <c r="BF431" s="238">
        <f>IF(N431="snížená",J431,0)</f>
        <v>0</v>
      </c>
      <c r="BG431" s="238">
        <f>IF(N431="zákl. přenesená",J431,0)</f>
        <v>0</v>
      </c>
      <c r="BH431" s="238">
        <f>IF(N431="sníž. přenesená",J431,0)</f>
        <v>0</v>
      </c>
      <c r="BI431" s="238">
        <f>IF(N431="nulová",J431,0)</f>
        <v>0</v>
      </c>
      <c r="BJ431" s="16" t="s">
        <v>86</v>
      </c>
      <c r="BK431" s="238">
        <f>ROUND(I431*H431,2)</f>
        <v>0</v>
      </c>
      <c r="BL431" s="16" t="s">
        <v>299</v>
      </c>
      <c r="BM431" s="237" t="s">
        <v>850</v>
      </c>
    </row>
    <row r="432" s="10" customFormat="1" ht="25.92" customHeight="1">
      <c r="B432" s="212"/>
      <c r="C432" s="213"/>
      <c r="D432" s="214" t="s">
        <v>77</v>
      </c>
      <c r="E432" s="215" t="s">
        <v>851</v>
      </c>
      <c r="F432" s="215" t="s">
        <v>852</v>
      </c>
      <c r="G432" s="213"/>
      <c r="H432" s="213"/>
      <c r="I432" s="216"/>
      <c r="J432" s="217">
        <f>BK432</f>
        <v>0</v>
      </c>
      <c r="K432" s="213"/>
      <c r="L432" s="218"/>
      <c r="M432" s="219"/>
      <c r="N432" s="220"/>
      <c r="O432" s="220"/>
      <c r="P432" s="221">
        <f>SUM(P433:P441)</f>
        <v>0</v>
      </c>
      <c r="Q432" s="220"/>
      <c r="R432" s="221">
        <f>SUM(R433:R441)</f>
        <v>0.0034192500000000004</v>
      </c>
      <c r="S432" s="220"/>
      <c r="T432" s="222">
        <f>SUM(T433:T441)</f>
        <v>0</v>
      </c>
      <c r="AR432" s="223" t="s">
        <v>88</v>
      </c>
      <c r="AT432" s="224" t="s">
        <v>77</v>
      </c>
      <c r="AU432" s="224" t="s">
        <v>78</v>
      </c>
      <c r="AY432" s="223" t="s">
        <v>140</v>
      </c>
      <c r="BK432" s="225">
        <f>SUM(BK433:BK441)</f>
        <v>0</v>
      </c>
    </row>
    <row r="433" s="1" customFormat="1" ht="24" customHeight="1">
      <c r="B433" s="37"/>
      <c r="C433" s="226" t="s">
        <v>853</v>
      </c>
      <c r="D433" s="226" t="s">
        <v>141</v>
      </c>
      <c r="E433" s="227" t="s">
        <v>854</v>
      </c>
      <c r="F433" s="228" t="s">
        <v>855</v>
      </c>
      <c r="G433" s="229" t="s">
        <v>144</v>
      </c>
      <c r="H433" s="230">
        <v>1.675</v>
      </c>
      <c r="I433" s="231"/>
      <c r="J433" s="232">
        <f>ROUND(I433*H433,2)</f>
        <v>0</v>
      </c>
      <c r="K433" s="228" t="s">
        <v>145</v>
      </c>
      <c r="L433" s="42"/>
      <c r="M433" s="233" t="s">
        <v>1</v>
      </c>
      <c r="N433" s="234" t="s">
        <v>43</v>
      </c>
      <c r="O433" s="85"/>
      <c r="P433" s="235">
        <f>O433*H433</f>
        <v>0</v>
      </c>
      <c r="Q433" s="235">
        <v>0.00027</v>
      </c>
      <c r="R433" s="235">
        <f>Q433*H433</f>
        <v>0.00045225000000000002</v>
      </c>
      <c r="S433" s="235">
        <v>0</v>
      </c>
      <c r="T433" s="236">
        <f>S433*H433</f>
        <v>0</v>
      </c>
      <c r="AR433" s="237" t="s">
        <v>299</v>
      </c>
      <c r="AT433" s="237" t="s">
        <v>141</v>
      </c>
      <c r="AU433" s="237" t="s">
        <v>86</v>
      </c>
      <c r="AY433" s="16" t="s">
        <v>140</v>
      </c>
      <c r="BE433" s="238">
        <f>IF(N433="základní",J433,0)</f>
        <v>0</v>
      </c>
      <c r="BF433" s="238">
        <f>IF(N433="snížená",J433,0)</f>
        <v>0</v>
      </c>
      <c r="BG433" s="238">
        <f>IF(N433="zákl. přenesená",J433,0)</f>
        <v>0</v>
      </c>
      <c r="BH433" s="238">
        <f>IF(N433="sníž. přenesená",J433,0)</f>
        <v>0</v>
      </c>
      <c r="BI433" s="238">
        <f>IF(N433="nulová",J433,0)</f>
        <v>0</v>
      </c>
      <c r="BJ433" s="16" t="s">
        <v>86</v>
      </c>
      <c r="BK433" s="238">
        <f>ROUND(I433*H433,2)</f>
        <v>0</v>
      </c>
      <c r="BL433" s="16" t="s">
        <v>299</v>
      </c>
      <c r="BM433" s="237" t="s">
        <v>856</v>
      </c>
    </row>
    <row r="434" s="12" customFormat="1">
      <c r="B434" s="250"/>
      <c r="C434" s="251"/>
      <c r="D434" s="241" t="s">
        <v>156</v>
      </c>
      <c r="E434" s="252" t="s">
        <v>1</v>
      </c>
      <c r="F434" s="253" t="s">
        <v>857</v>
      </c>
      <c r="G434" s="251"/>
      <c r="H434" s="254">
        <v>1.675</v>
      </c>
      <c r="I434" s="255"/>
      <c r="J434" s="251"/>
      <c r="K434" s="251"/>
      <c r="L434" s="256"/>
      <c r="M434" s="257"/>
      <c r="N434" s="258"/>
      <c r="O434" s="258"/>
      <c r="P434" s="258"/>
      <c r="Q434" s="258"/>
      <c r="R434" s="258"/>
      <c r="S434" s="258"/>
      <c r="T434" s="259"/>
      <c r="AT434" s="260" t="s">
        <v>156</v>
      </c>
      <c r="AU434" s="260" t="s">
        <v>86</v>
      </c>
      <c r="AV434" s="12" t="s">
        <v>88</v>
      </c>
      <c r="AW434" s="12" t="s">
        <v>33</v>
      </c>
      <c r="AX434" s="12" t="s">
        <v>86</v>
      </c>
      <c r="AY434" s="260" t="s">
        <v>140</v>
      </c>
    </row>
    <row r="435" s="1" customFormat="1" ht="16.5" customHeight="1">
      <c r="B435" s="37"/>
      <c r="C435" s="283" t="s">
        <v>858</v>
      </c>
      <c r="D435" s="283" t="s">
        <v>321</v>
      </c>
      <c r="E435" s="284" t="s">
        <v>859</v>
      </c>
      <c r="F435" s="285" t="s">
        <v>860</v>
      </c>
      <c r="G435" s="286" t="s">
        <v>583</v>
      </c>
      <c r="H435" s="287">
        <v>1</v>
      </c>
      <c r="I435" s="288"/>
      <c r="J435" s="289">
        <f>ROUND(I435*H435,2)</f>
        <v>0</v>
      </c>
      <c r="K435" s="285" t="s">
        <v>1</v>
      </c>
      <c r="L435" s="290"/>
      <c r="M435" s="291" t="s">
        <v>1</v>
      </c>
      <c r="N435" s="292" t="s">
        <v>43</v>
      </c>
      <c r="O435" s="85"/>
      <c r="P435" s="235">
        <f>O435*H435</f>
        <v>0</v>
      </c>
      <c r="Q435" s="235">
        <v>0</v>
      </c>
      <c r="R435" s="235">
        <f>Q435*H435</f>
        <v>0</v>
      </c>
      <c r="S435" s="235">
        <v>0</v>
      </c>
      <c r="T435" s="236">
        <f>S435*H435</f>
        <v>0</v>
      </c>
      <c r="AR435" s="237" t="s">
        <v>412</v>
      </c>
      <c r="AT435" s="237" t="s">
        <v>321</v>
      </c>
      <c r="AU435" s="237" t="s">
        <v>86</v>
      </c>
      <c r="AY435" s="16" t="s">
        <v>140</v>
      </c>
      <c r="BE435" s="238">
        <f>IF(N435="základní",J435,0)</f>
        <v>0</v>
      </c>
      <c r="BF435" s="238">
        <f>IF(N435="snížená",J435,0)</f>
        <v>0</v>
      </c>
      <c r="BG435" s="238">
        <f>IF(N435="zákl. přenesená",J435,0)</f>
        <v>0</v>
      </c>
      <c r="BH435" s="238">
        <f>IF(N435="sníž. přenesená",J435,0)</f>
        <v>0</v>
      </c>
      <c r="BI435" s="238">
        <f>IF(N435="nulová",J435,0)</f>
        <v>0</v>
      </c>
      <c r="BJ435" s="16" t="s">
        <v>86</v>
      </c>
      <c r="BK435" s="238">
        <f>ROUND(I435*H435,2)</f>
        <v>0</v>
      </c>
      <c r="BL435" s="16" t="s">
        <v>299</v>
      </c>
      <c r="BM435" s="237" t="s">
        <v>861</v>
      </c>
    </row>
    <row r="436" s="1" customFormat="1" ht="24" customHeight="1">
      <c r="B436" s="37"/>
      <c r="C436" s="226" t="s">
        <v>862</v>
      </c>
      <c r="D436" s="226" t="s">
        <v>141</v>
      </c>
      <c r="E436" s="227" t="s">
        <v>863</v>
      </c>
      <c r="F436" s="228" t="s">
        <v>864</v>
      </c>
      <c r="G436" s="229" t="s">
        <v>318</v>
      </c>
      <c r="H436" s="230">
        <v>1</v>
      </c>
      <c r="I436" s="231"/>
      <c r="J436" s="232">
        <f>ROUND(I436*H436,2)</f>
        <v>0</v>
      </c>
      <c r="K436" s="228" t="s">
        <v>145</v>
      </c>
      <c r="L436" s="42"/>
      <c r="M436" s="233" t="s">
        <v>1</v>
      </c>
      <c r="N436" s="234" t="s">
        <v>43</v>
      </c>
      <c r="O436" s="85"/>
      <c r="P436" s="235">
        <f>O436*H436</f>
        <v>0</v>
      </c>
      <c r="Q436" s="235">
        <v>0.00093000000000000005</v>
      </c>
      <c r="R436" s="235">
        <f>Q436*H436</f>
        <v>0.00093000000000000005</v>
      </c>
      <c r="S436" s="235">
        <v>0</v>
      </c>
      <c r="T436" s="236">
        <f>S436*H436</f>
        <v>0</v>
      </c>
      <c r="AR436" s="237" t="s">
        <v>299</v>
      </c>
      <c r="AT436" s="237" t="s">
        <v>141</v>
      </c>
      <c r="AU436" s="237" t="s">
        <v>86</v>
      </c>
      <c r="AY436" s="16" t="s">
        <v>140</v>
      </c>
      <c r="BE436" s="238">
        <f>IF(N436="základní",J436,0)</f>
        <v>0</v>
      </c>
      <c r="BF436" s="238">
        <f>IF(N436="snížená",J436,0)</f>
        <v>0</v>
      </c>
      <c r="BG436" s="238">
        <f>IF(N436="zákl. přenesená",J436,0)</f>
        <v>0</v>
      </c>
      <c r="BH436" s="238">
        <f>IF(N436="sníž. přenesená",J436,0)</f>
        <v>0</v>
      </c>
      <c r="BI436" s="238">
        <f>IF(N436="nulová",J436,0)</f>
        <v>0</v>
      </c>
      <c r="BJ436" s="16" t="s">
        <v>86</v>
      </c>
      <c r="BK436" s="238">
        <f>ROUND(I436*H436,2)</f>
        <v>0</v>
      </c>
      <c r="BL436" s="16" t="s">
        <v>299</v>
      </c>
      <c r="BM436" s="237" t="s">
        <v>865</v>
      </c>
    </row>
    <row r="437" s="1" customFormat="1" ht="16.5" customHeight="1">
      <c r="B437" s="37"/>
      <c r="C437" s="283" t="s">
        <v>866</v>
      </c>
      <c r="D437" s="283" t="s">
        <v>321</v>
      </c>
      <c r="E437" s="284" t="s">
        <v>867</v>
      </c>
      <c r="F437" s="285" t="s">
        <v>868</v>
      </c>
      <c r="G437" s="286" t="s">
        <v>583</v>
      </c>
      <c r="H437" s="287">
        <v>1</v>
      </c>
      <c r="I437" s="288"/>
      <c r="J437" s="289">
        <f>ROUND(I437*H437,2)</f>
        <v>0</v>
      </c>
      <c r="K437" s="285" t="s">
        <v>1</v>
      </c>
      <c r="L437" s="290"/>
      <c r="M437" s="291" t="s">
        <v>1</v>
      </c>
      <c r="N437" s="292" t="s">
        <v>43</v>
      </c>
      <c r="O437" s="85"/>
      <c r="P437" s="235">
        <f>O437*H437</f>
        <v>0</v>
      </c>
      <c r="Q437" s="235">
        <v>0</v>
      </c>
      <c r="R437" s="235">
        <f>Q437*H437</f>
        <v>0</v>
      </c>
      <c r="S437" s="235">
        <v>0</v>
      </c>
      <c r="T437" s="236">
        <f>S437*H437</f>
        <v>0</v>
      </c>
      <c r="AR437" s="237" t="s">
        <v>412</v>
      </c>
      <c r="AT437" s="237" t="s">
        <v>321</v>
      </c>
      <c r="AU437" s="237" t="s">
        <v>86</v>
      </c>
      <c r="AY437" s="16" t="s">
        <v>140</v>
      </c>
      <c r="BE437" s="238">
        <f>IF(N437="základní",J437,0)</f>
        <v>0</v>
      </c>
      <c r="BF437" s="238">
        <f>IF(N437="snížená",J437,0)</f>
        <v>0</v>
      </c>
      <c r="BG437" s="238">
        <f>IF(N437="zákl. přenesená",J437,0)</f>
        <v>0</v>
      </c>
      <c r="BH437" s="238">
        <f>IF(N437="sníž. přenesená",J437,0)</f>
        <v>0</v>
      </c>
      <c r="BI437" s="238">
        <f>IF(N437="nulová",J437,0)</f>
        <v>0</v>
      </c>
      <c r="BJ437" s="16" t="s">
        <v>86</v>
      </c>
      <c r="BK437" s="238">
        <f>ROUND(I437*H437,2)</f>
        <v>0</v>
      </c>
      <c r="BL437" s="16" t="s">
        <v>299</v>
      </c>
      <c r="BM437" s="237" t="s">
        <v>869</v>
      </c>
    </row>
    <row r="438" s="1" customFormat="1" ht="24" customHeight="1">
      <c r="B438" s="37"/>
      <c r="C438" s="226" t="s">
        <v>870</v>
      </c>
      <c r="D438" s="226" t="s">
        <v>141</v>
      </c>
      <c r="E438" s="227" t="s">
        <v>871</v>
      </c>
      <c r="F438" s="228" t="s">
        <v>872</v>
      </c>
      <c r="G438" s="229" t="s">
        <v>318</v>
      </c>
      <c r="H438" s="230">
        <v>1</v>
      </c>
      <c r="I438" s="231"/>
      <c r="J438" s="232">
        <f>ROUND(I438*H438,2)</f>
        <v>0</v>
      </c>
      <c r="K438" s="228" t="s">
        <v>145</v>
      </c>
      <c r="L438" s="42"/>
      <c r="M438" s="233" t="s">
        <v>1</v>
      </c>
      <c r="N438" s="234" t="s">
        <v>43</v>
      </c>
      <c r="O438" s="85"/>
      <c r="P438" s="235">
        <f>O438*H438</f>
        <v>0</v>
      </c>
      <c r="Q438" s="235">
        <v>0</v>
      </c>
      <c r="R438" s="235">
        <f>Q438*H438</f>
        <v>0</v>
      </c>
      <c r="S438" s="235">
        <v>0</v>
      </c>
      <c r="T438" s="236">
        <f>S438*H438</f>
        <v>0</v>
      </c>
      <c r="AR438" s="237" t="s">
        <v>299</v>
      </c>
      <c r="AT438" s="237" t="s">
        <v>141</v>
      </c>
      <c r="AU438" s="237" t="s">
        <v>86</v>
      </c>
      <c r="AY438" s="16" t="s">
        <v>140</v>
      </c>
      <c r="BE438" s="238">
        <f>IF(N438="základní",J438,0)</f>
        <v>0</v>
      </c>
      <c r="BF438" s="238">
        <f>IF(N438="snížená",J438,0)</f>
        <v>0</v>
      </c>
      <c r="BG438" s="238">
        <f>IF(N438="zákl. přenesená",J438,0)</f>
        <v>0</v>
      </c>
      <c r="BH438" s="238">
        <f>IF(N438="sníž. přenesená",J438,0)</f>
        <v>0</v>
      </c>
      <c r="BI438" s="238">
        <f>IF(N438="nulová",J438,0)</f>
        <v>0</v>
      </c>
      <c r="BJ438" s="16" t="s">
        <v>86</v>
      </c>
      <c r="BK438" s="238">
        <f>ROUND(I438*H438,2)</f>
        <v>0</v>
      </c>
      <c r="BL438" s="16" t="s">
        <v>299</v>
      </c>
      <c r="BM438" s="237" t="s">
        <v>873</v>
      </c>
    </row>
    <row r="439" s="1" customFormat="1" ht="16.5" customHeight="1">
      <c r="B439" s="37"/>
      <c r="C439" s="283" t="s">
        <v>874</v>
      </c>
      <c r="D439" s="283" t="s">
        <v>321</v>
      </c>
      <c r="E439" s="284" t="s">
        <v>875</v>
      </c>
      <c r="F439" s="285" t="s">
        <v>876</v>
      </c>
      <c r="G439" s="286" t="s">
        <v>451</v>
      </c>
      <c r="H439" s="287">
        <v>1</v>
      </c>
      <c r="I439" s="288"/>
      <c r="J439" s="289">
        <f>ROUND(I439*H439,2)</f>
        <v>0</v>
      </c>
      <c r="K439" s="285" t="s">
        <v>145</v>
      </c>
      <c r="L439" s="290"/>
      <c r="M439" s="291" t="s">
        <v>1</v>
      </c>
      <c r="N439" s="292" t="s">
        <v>43</v>
      </c>
      <c r="O439" s="85"/>
      <c r="P439" s="235">
        <f>O439*H439</f>
        <v>0</v>
      </c>
      <c r="Q439" s="235">
        <v>0.00020000000000000001</v>
      </c>
      <c r="R439" s="235">
        <f>Q439*H439</f>
        <v>0.00020000000000000001</v>
      </c>
      <c r="S439" s="235">
        <v>0</v>
      </c>
      <c r="T439" s="236">
        <f>S439*H439</f>
        <v>0</v>
      </c>
      <c r="AR439" s="237" t="s">
        <v>412</v>
      </c>
      <c r="AT439" s="237" t="s">
        <v>321</v>
      </c>
      <c r="AU439" s="237" t="s">
        <v>86</v>
      </c>
      <c r="AY439" s="16" t="s">
        <v>140</v>
      </c>
      <c r="BE439" s="238">
        <f>IF(N439="základní",J439,0)</f>
        <v>0</v>
      </c>
      <c r="BF439" s="238">
        <f>IF(N439="snížená",J439,0)</f>
        <v>0</v>
      </c>
      <c r="BG439" s="238">
        <f>IF(N439="zákl. přenesená",J439,0)</f>
        <v>0</v>
      </c>
      <c r="BH439" s="238">
        <f>IF(N439="sníž. přenesená",J439,0)</f>
        <v>0</v>
      </c>
      <c r="BI439" s="238">
        <f>IF(N439="nulová",J439,0)</f>
        <v>0</v>
      </c>
      <c r="BJ439" s="16" t="s">
        <v>86</v>
      </c>
      <c r="BK439" s="238">
        <f>ROUND(I439*H439,2)</f>
        <v>0</v>
      </c>
      <c r="BL439" s="16" t="s">
        <v>299</v>
      </c>
      <c r="BM439" s="237" t="s">
        <v>877</v>
      </c>
    </row>
    <row r="440" s="1" customFormat="1" ht="16.5" customHeight="1">
      <c r="B440" s="37"/>
      <c r="C440" s="283" t="s">
        <v>878</v>
      </c>
      <c r="D440" s="283" t="s">
        <v>321</v>
      </c>
      <c r="E440" s="284" t="s">
        <v>879</v>
      </c>
      <c r="F440" s="285" t="s">
        <v>880</v>
      </c>
      <c r="G440" s="286" t="s">
        <v>328</v>
      </c>
      <c r="H440" s="287">
        <v>1.6699999999999999</v>
      </c>
      <c r="I440" s="288"/>
      <c r="J440" s="289">
        <f>ROUND(I440*H440,2)</f>
        <v>0</v>
      </c>
      <c r="K440" s="285" t="s">
        <v>145</v>
      </c>
      <c r="L440" s="290"/>
      <c r="M440" s="291" t="s">
        <v>1</v>
      </c>
      <c r="N440" s="292" t="s">
        <v>43</v>
      </c>
      <c r="O440" s="85"/>
      <c r="P440" s="235">
        <f>O440*H440</f>
        <v>0</v>
      </c>
      <c r="Q440" s="235">
        <v>0.0011000000000000001</v>
      </c>
      <c r="R440" s="235">
        <f>Q440*H440</f>
        <v>0.0018370000000000001</v>
      </c>
      <c r="S440" s="235">
        <v>0</v>
      </c>
      <c r="T440" s="236">
        <f>S440*H440</f>
        <v>0</v>
      </c>
      <c r="AR440" s="237" t="s">
        <v>412</v>
      </c>
      <c r="AT440" s="237" t="s">
        <v>321</v>
      </c>
      <c r="AU440" s="237" t="s">
        <v>86</v>
      </c>
      <c r="AY440" s="16" t="s">
        <v>140</v>
      </c>
      <c r="BE440" s="238">
        <f>IF(N440="základní",J440,0)</f>
        <v>0</v>
      </c>
      <c r="BF440" s="238">
        <f>IF(N440="snížená",J440,0)</f>
        <v>0</v>
      </c>
      <c r="BG440" s="238">
        <f>IF(N440="zákl. přenesená",J440,0)</f>
        <v>0</v>
      </c>
      <c r="BH440" s="238">
        <f>IF(N440="sníž. přenesená",J440,0)</f>
        <v>0</v>
      </c>
      <c r="BI440" s="238">
        <f>IF(N440="nulová",J440,0)</f>
        <v>0</v>
      </c>
      <c r="BJ440" s="16" t="s">
        <v>86</v>
      </c>
      <c r="BK440" s="238">
        <f>ROUND(I440*H440,2)</f>
        <v>0</v>
      </c>
      <c r="BL440" s="16" t="s">
        <v>299</v>
      </c>
      <c r="BM440" s="237" t="s">
        <v>881</v>
      </c>
    </row>
    <row r="441" s="1" customFormat="1" ht="24" customHeight="1">
      <c r="B441" s="37"/>
      <c r="C441" s="226" t="s">
        <v>882</v>
      </c>
      <c r="D441" s="226" t="s">
        <v>141</v>
      </c>
      <c r="E441" s="227" t="s">
        <v>883</v>
      </c>
      <c r="F441" s="228" t="s">
        <v>884</v>
      </c>
      <c r="G441" s="229" t="s">
        <v>550</v>
      </c>
      <c r="H441" s="295"/>
      <c r="I441" s="231"/>
      <c r="J441" s="232">
        <f>ROUND(I441*H441,2)</f>
        <v>0</v>
      </c>
      <c r="K441" s="228" t="s">
        <v>145</v>
      </c>
      <c r="L441" s="42"/>
      <c r="M441" s="233" t="s">
        <v>1</v>
      </c>
      <c r="N441" s="234" t="s">
        <v>43</v>
      </c>
      <c r="O441" s="85"/>
      <c r="P441" s="235">
        <f>O441*H441</f>
        <v>0</v>
      </c>
      <c r="Q441" s="235">
        <v>0</v>
      </c>
      <c r="R441" s="235">
        <f>Q441*H441</f>
        <v>0</v>
      </c>
      <c r="S441" s="235">
        <v>0</v>
      </c>
      <c r="T441" s="236">
        <f>S441*H441</f>
        <v>0</v>
      </c>
      <c r="AR441" s="237" t="s">
        <v>299</v>
      </c>
      <c r="AT441" s="237" t="s">
        <v>141</v>
      </c>
      <c r="AU441" s="237" t="s">
        <v>86</v>
      </c>
      <c r="AY441" s="16" t="s">
        <v>140</v>
      </c>
      <c r="BE441" s="238">
        <f>IF(N441="základní",J441,0)</f>
        <v>0</v>
      </c>
      <c r="BF441" s="238">
        <f>IF(N441="snížená",J441,0)</f>
        <v>0</v>
      </c>
      <c r="BG441" s="238">
        <f>IF(N441="zákl. přenesená",J441,0)</f>
        <v>0</v>
      </c>
      <c r="BH441" s="238">
        <f>IF(N441="sníž. přenesená",J441,0)</f>
        <v>0</v>
      </c>
      <c r="BI441" s="238">
        <f>IF(N441="nulová",J441,0)</f>
        <v>0</v>
      </c>
      <c r="BJ441" s="16" t="s">
        <v>86</v>
      </c>
      <c r="BK441" s="238">
        <f>ROUND(I441*H441,2)</f>
        <v>0</v>
      </c>
      <c r="BL441" s="16" t="s">
        <v>299</v>
      </c>
      <c r="BM441" s="237" t="s">
        <v>885</v>
      </c>
    </row>
    <row r="442" s="10" customFormat="1" ht="25.92" customHeight="1">
      <c r="B442" s="212"/>
      <c r="C442" s="213"/>
      <c r="D442" s="214" t="s">
        <v>77</v>
      </c>
      <c r="E442" s="215" t="s">
        <v>886</v>
      </c>
      <c r="F442" s="215" t="s">
        <v>887</v>
      </c>
      <c r="G442" s="213"/>
      <c r="H442" s="213"/>
      <c r="I442" s="216"/>
      <c r="J442" s="217">
        <f>BK442</f>
        <v>0</v>
      </c>
      <c r="K442" s="213"/>
      <c r="L442" s="218"/>
      <c r="M442" s="219"/>
      <c r="N442" s="220"/>
      <c r="O442" s="220"/>
      <c r="P442" s="221">
        <f>SUM(P443:P446)</f>
        <v>0</v>
      </c>
      <c r="Q442" s="220"/>
      <c r="R442" s="221">
        <f>SUM(R443:R446)</f>
        <v>0.012</v>
      </c>
      <c r="S442" s="220"/>
      <c r="T442" s="222">
        <f>SUM(T443:T446)</f>
        <v>0</v>
      </c>
      <c r="AR442" s="223" t="s">
        <v>88</v>
      </c>
      <c r="AT442" s="224" t="s">
        <v>77</v>
      </c>
      <c r="AU442" s="224" t="s">
        <v>78</v>
      </c>
      <c r="AY442" s="223" t="s">
        <v>140</v>
      </c>
      <c r="BK442" s="225">
        <f>SUM(BK443:BK446)</f>
        <v>0</v>
      </c>
    </row>
    <row r="443" s="1" customFormat="1" ht="16.5" customHeight="1">
      <c r="B443" s="37"/>
      <c r="C443" s="226" t="s">
        <v>888</v>
      </c>
      <c r="D443" s="226" t="s">
        <v>141</v>
      </c>
      <c r="E443" s="227" t="s">
        <v>889</v>
      </c>
      <c r="F443" s="228" t="s">
        <v>890</v>
      </c>
      <c r="G443" s="229" t="s">
        <v>318</v>
      </c>
      <c r="H443" s="230">
        <v>1</v>
      </c>
      <c r="I443" s="231"/>
      <c r="J443" s="232">
        <f>ROUND(I443*H443,2)</f>
        <v>0</v>
      </c>
      <c r="K443" s="228" t="s">
        <v>145</v>
      </c>
      <c r="L443" s="42"/>
      <c r="M443" s="233" t="s">
        <v>1</v>
      </c>
      <c r="N443" s="234" t="s">
        <v>43</v>
      </c>
      <c r="O443" s="85"/>
      <c r="P443" s="235">
        <f>O443*H443</f>
        <v>0</v>
      </c>
      <c r="Q443" s="235">
        <v>0</v>
      </c>
      <c r="R443" s="235">
        <f>Q443*H443</f>
        <v>0</v>
      </c>
      <c r="S443" s="235">
        <v>0</v>
      </c>
      <c r="T443" s="236">
        <f>S443*H443</f>
        <v>0</v>
      </c>
      <c r="AR443" s="237" t="s">
        <v>299</v>
      </c>
      <c r="AT443" s="237" t="s">
        <v>141</v>
      </c>
      <c r="AU443" s="237" t="s">
        <v>86</v>
      </c>
      <c r="AY443" s="16" t="s">
        <v>140</v>
      </c>
      <c r="BE443" s="238">
        <f>IF(N443="základní",J443,0)</f>
        <v>0</v>
      </c>
      <c r="BF443" s="238">
        <f>IF(N443="snížená",J443,0)</f>
        <v>0</v>
      </c>
      <c r="BG443" s="238">
        <f>IF(N443="zákl. přenesená",J443,0)</f>
        <v>0</v>
      </c>
      <c r="BH443" s="238">
        <f>IF(N443="sníž. přenesená",J443,0)</f>
        <v>0</v>
      </c>
      <c r="BI443" s="238">
        <f>IF(N443="nulová",J443,0)</f>
        <v>0</v>
      </c>
      <c r="BJ443" s="16" t="s">
        <v>86</v>
      </c>
      <c r="BK443" s="238">
        <f>ROUND(I443*H443,2)</f>
        <v>0</v>
      </c>
      <c r="BL443" s="16" t="s">
        <v>299</v>
      </c>
      <c r="BM443" s="237" t="s">
        <v>891</v>
      </c>
    </row>
    <row r="444" s="1" customFormat="1" ht="16.5" customHeight="1">
      <c r="B444" s="37"/>
      <c r="C444" s="283" t="s">
        <v>892</v>
      </c>
      <c r="D444" s="283" t="s">
        <v>321</v>
      </c>
      <c r="E444" s="284" t="s">
        <v>893</v>
      </c>
      <c r="F444" s="285" t="s">
        <v>894</v>
      </c>
      <c r="G444" s="286" t="s">
        <v>583</v>
      </c>
      <c r="H444" s="287">
        <v>1</v>
      </c>
      <c r="I444" s="288"/>
      <c r="J444" s="289">
        <f>ROUND(I444*H444,2)</f>
        <v>0</v>
      </c>
      <c r="K444" s="285" t="s">
        <v>1</v>
      </c>
      <c r="L444" s="290"/>
      <c r="M444" s="291" t="s">
        <v>1</v>
      </c>
      <c r="N444" s="292" t="s">
        <v>43</v>
      </c>
      <c r="O444" s="85"/>
      <c r="P444" s="235">
        <f>O444*H444</f>
        <v>0</v>
      </c>
      <c r="Q444" s="235">
        <v>0</v>
      </c>
      <c r="R444" s="235">
        <f>Q444*H444</f>
        <v>0</v>
      </c>
      <c r="S444" s="235">
        <v>0</v>
      </c>
      <c r="T444" s="236">
        <f>S444*H444</f>
        <v>0</v>
      </c>
      <c r="AR444" s="237" t="s">
        <v>412</v>
      </c>
      <c r="AT444" s="237" t="s">
        <v>321</v>
      </c>
      <c r="AU444" s="237" t="s">
        <v>86</v>
      </c>
      <c r="AY444" s="16" t="s">
        <v>140</v>
      </c>
      <c r="BE444" s="238">
        <f>IF(N444="základní",J444,0)</f>
        <v>0</v>
      </c>
      <c r="BF444" s="238">
        <f>IF(N444="snížená",J444,0)</f>
        <v>0</v>
      </c>
      <c r="BG444" s="238">
        <f>IF(N444="zákl. přenesená",J444,0)</f>
        <v>0</v>
      </c>
      <c r="BH444" s="238">
        <f>IF(N444="sníž. přenesená",J444,0)</f>
        <v>0</v>
      </c>
      <c r="BI444" s="238">
        <f>IF(N444="nulová",J444,0)</f>
        <v>0</v>
      </c>
      <c r="BJ444" s="16" t="s">
        <v>86</v>
      </c>
      <c r="BK444" s="238">
        <f>ROUND(I444*H444,2)</f>
        <v>0</v>
      </c>
      <c r="BL444" s="16" t="s">
        <v>299</v>
      </c>
      <c r="BM444" s="237" t="s">
        <v>895</v>
      </c>
    </row>
    <row r="445" s="1" customFormat="1" ht="16.5" customHeight="1">
      <c r="B445" s="37"/>
      <c r="C445" s="226" t="s">
        <v>896</v>
      </c>
      <c r="D445" s="226" t="s">
        <v>141</v>
      </c>
      <c r="E445" s="227" t="s">
        <v>897</v>
      </c>
      <c r="F445" s="228" t="s">
        <v>898</v>
      </c>
      <c r="G445" s="229" t="s">
        <v>318</v>
      </c>
      <c r="H445" s="230">
        <v>1</v>
      </c>
      <c r="I445" s="231"/>
      <c r="J445" s="232">
        <f>ROUND(I445*H445,2)</f>
        <v>0</v>
      </c>
      <c r="K445" s="228" t="s">
        <v>145</v>
      </c>
      <c r="L445" s="42"/>
      <c r="M445" s="233" t="s">
        <v>1</v>
      </c>
      <c r="N445" s="234" t="s">
        <v>43</v>
      </c>
      <c r="O445" s="85"/>
      <c r="P445" s="235">
        <f>O445*H445</f>
        <v>0</v>
      </c>
      <c r="Q445" s="235">
        <v>0</v>
      </c>
      <c r="R445" s="235">
        <f>Q445*H445</f>
        <v>0</v>
      </c>
      <c r="S445" s="235">
        <v>0</v>
      </c>
      <c r="T445" s="236">
        <f>S445*H445</f>
        <v>0</v>
      </c>
      <c r="AR445" s="237" t="s">
        <v>299</v>
      </c>
      <c r="AT445" s="237" t="s">
        <v>141</v>
      </c>
      <c r="AU445" s="237" t="s">
        <v>86</v>
      </c>
      <c r="AY445" s="16" t="s">
        <v>140</v>
      </c>
      <c r="BE445" s="238">
        <f>IF(N445="základní",J445,0)</f>
        <v>0</v>
      </c>
      <c r="BF445" s="238">
        <f>IF(N445="snížená",J445,0)</f>
        <v>0</v>
      </c>
      <c r="BG445" s="238">
        <f>IF(N445="zákl. přenesená",J445,0)</f>
        <v>0</v>
      </c>
      <c r="BH445" s="238">
        <f>IF(N445="sníž. přenesená",J445,0)</f>
        <v>0</v>
      </c>
      <c r="BI445" s="238">
        <f>IF(N445="nulová",J445,0)</f>
        <v>0</v>
      </c>
      <c r="BJ445" s="16" t="s">
        <v>86</v>
      </c>
      <c r="BK445" s="238">
        <f>ROUND(I445*H445,2)</f>
        <v>0</v>
      </c>
      <c r="BL445" s="16" t="s">
        <v>299</v>
      </c>
      <c r="BM445" s="237" t="s">
        <v>899</v>
      </c>
    </row>
    <row r="446" s="1" customFormat="1" ht="16.5" customHeight="1">
      <c r="B446" s="37"/>
      <c r="C446" s="283" t="s">
        <v>900</v>
      </c>
      <c r="D446" s="283" t="s">
        <v>321</v>
      </c>
      <c r="E446" s="284" t="s">
        <v>901</v>
      </c>
      <c r="F446" s="285" t="s">
        <v>902</v>
      </c>
      <c r="G446" s="286" t="s">
        <v>318</v>
      </c>
      <c r="H446" s="287">
        <v>1</v>
      </c>
      <c r="I446" s="288"/>
      <c r="J446" s="289">
        <f>ROUND(I446*H446,2)</f>
        <v>0</v>
      </c>
      <c r="K446" s="285" t="s">
        <v>145</v>
      </c>
      <c r="L446" s="290"/>
      <c r="M446" s="291" t="s">
        <v>1</v>
      </c>
      <c r="N446" s="292" t="s">
        <v>43</v>
      </c>
      <c r="O446" s="85"/>
      <c r="P446" s="235">
        <f>O446*H446</f>
        <v>0</v>
      </c>
      <c r="Q446" s="235">
        <v>0.012</v>
      </c>
      <c r="R446" s="235">
        <f>Q446*H446</f>
        <v>0.012</v>
      </c>
      <c r="S446" s="235">
        <v>0</v>
      </c>
      <c r="T446" s="236">
        <f>S446*H446</f>
        <v>0</v>
      </c>
      <c r="AR446" s="237" t="s">
        <v>412</v>
      </c>
      <c r="AT446" s="237" t="s">
        <v>321</v>
      </c>
      <c r="AU446" s="237" t="s">
        <v>86</v>
      </c>
      <c r="AY446" s="16" t="s">
        <v>140</v>
      </c>
      <c r="BE446" s="238">
        <f>IF(N446="základní",J446,0)</f>
        <v>0</v>
      </c>
      <c r="BF446" s="238">
        <f>IF(N446="snížená",J446,0)</f>
        <v>0</v>
      </c>
      <c r="BG446" s="238">
        <f>IF(N446="zákl. přenesená",J446,0)</f>
        <v>0</v>
      </c>
      <c r="BH446" s="238">
        <f>IF(N446="sníž. přenesená",J446,0)</f>
        <v>0</v>
      </c>
      <c r="BI446" s="238">
        <f>IF(N446="nulová",J446,0)</f>
        <v>0</v>
      </c>
      <c r="BJ446" s="16" t="s">
        <v>86</v>
      </c>
      <c r="BK446" s="238">
        <f>ROUND(I446*H446,2)</f>
        <v>0</v>
      </c>
      <c r="BL446" s="16" t="s">
        <v>299</v>
      </c>
      <c r="BM446" s="237" t="s">
        <v>903</v>
      </c>
    </row>
    <row r="447" s="10" customFormat="1" ht="25.92" customHeight="1">
      <c r="B447" s="212"/>
      <c r="C447" s="213"/>
      <c r="D447" s="214" t="s">
        <v>77</v>
      </c>
      <c r="E447" s="215" t="s">
        <v>904</v>
      </c>
      <c r="F447" s="215" t="s">
        <v>905</v>
      </c>
      <c r="G447" s="213"/>
      <c r="H447" s="213"/>
      <c r="I447" s="216"/>
      <c r="J447" s="217">
        <f>BK447</f>
        <v>0</v>
      </c>
      <c r="K447" s="213"/>
      <c r="L447" s="218"/>
      <c r="M447" s="219"/>
      <c r="N447" s="220"/>
      <c r="O447" s="220"/>
      <c r="P447" s="221">
        <f>SUM(P448:P459)</f>
        <v>0</v>
      </c>
      <c r="Q447" s="220"/>
      <c r="R447" s="221">
        <f>SUM(R448:R459)</f>
        <v>0.19005663</v>
      </c>
      <c r="S447" s="220"/>
      <c r="T447" s="222">
        <f>SUM(T448:T459)</f>
        <v>0</v>
      </c>
      <c r="AR447" s="223" t="s">
        <v>88</v>
      </c>
      <c r="AT447" s="224" t="s">
        <v>77</v>
      </c>
      <c r="AU447" s="224" t="s">
        <v>78</v>
      </c>
      <c r="AY447" s="223" t="s">
        <v>140</v>
      </c>
      <c r="BK447" s="225">
        <f>SUM(BK448:BK459)</f>
        <v>0</v>
      </c>
    </row>
    <row r="448" s="1" customFormat="1" ht="16.5" customHeight="1">
      <c r="B448" s="37"/>
      <c r="C448" s="226" t="s">
        <v>906</v>
      </c>
      <c r="D448" s="226" t="s">
        <v>141</v>
      </c>
      <c r="E448" s="227" t="s">
        <v>907</v>
      </c>
      <c r="F448" s="228" t="s">
        <v>908</v>
      </c>
      <c r="G448" s="229" t="s">
        <v>144</v>
      </c>
      <c r="H448" s="230">
        <v>17.594999999999999</v>
      </c>
      <c r="I448" s="231"/>
      <c r="J448" s="232">
        <f>ROUND(I448*H448,2)</f>
        <v>0</v>
      </c>
      <c r="K448" s="228" t="s">
        <v>145</v>
      </c>
      <c r="L448" s="42"/>
      <c r="M448" s="233" t="s">
        <v>1</v>
      </c>
      <c r="N448" s="234" t="s">
        <v>43</v>
      </c>
      <c r="O448" s="85"/>
      <c r="P448" s="235">
        <f>O448*H448</f>
        <v>0</v>
      </c>
      <c r="Q448" s="235">
        <v>6.9999999999999994E-05</v>
      </c>
      <c r="R448" s="235">
        <f>Q448*H448</f>
        <v>0.0012316499999999997</v>
      </c>
      <c r="S448" s="235">
        <v>0</v>
      </c>
      <c r="T448" s="236">
        <f>S448*H448</f>
        <v>0</v>
      </c>
      <c r="AR448" s="237" t="s">
        <v>299</v>
      </c>
      <c r="AT448" s="237" t="s">
        <v>141</v>
      </c>
      <c r="AU448" s="237" t="s">
        <v>86</v>
      </c>
      <c r="AY448" s="16" t="s">
        <v>140</v>
      </c>
      <c r="BE448" s="238">
        <f>IF(N448="základní",J448,0)</f>
        <v>0</v>
      </c>
      <c r="BF448" s="238">
        <f>IF(N448="snížená",J448,0)</f>
        <v>0</v>
      </c>
      <c r="BG448" s="238">
        <f>IF(N448="zákl. přenesená",J448,0)</f>
        <v>0</v>
      </c>
      <c r="BH448" s="238">
        <f>IF(N448="sníž. přenesená",J448,0)</f>
        <v>0</v>
      </c>
      <c r="BI448" s="238">
        <f>IF(N448="nulová",J448,0)</f>
        <v>0</v>
      </c>
      <c r="BJ448" s="16" t="s">
        <v>86</v>
      </c>
      <c r="BK448" s="238">
        <f>ROUND(I448*H448,2)</f>
        <v>0</v>
      </c>
      <c r="BL448" s="16" t="s">
        <v>299</v>
      </c>
      <c r="BM448" s="237" t="s">
        <v>909</v>
      </c>
    </row>
    <row r="449" s="11" customFormat="1">
      <c r="B449" s="239"/>
      <c r="C449" s="240"/>
      <c r="D449" s="241" t="s">
        <v>156</v>
      </c>
      <c r="E449" s="242" t="s">
        <v>1</v>
      </c>
      <c r="F449" s="243" t="s">
        <v>910</v>
      </c>
      <c r="G449" s="240"/>
      <c r="H449" s="242" t="s">
        <v>1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AT449" s="249" t="s">
        <v>156</v>
      </c>
      <c r="AU449" s="249" t="s">
        <v>86</v>
      </c>
      <c r="AV449" s="11" t="s">
        <v>86</v>
      </c>
      <c r="AW449" s="11" t="s">
        <v>33</v>
      </c>
      <c r="AX449" s="11" t="s">
        <v>78</v>
      </c>
      <c r="AY449" s="249" t="s">
        <v>140</v>
      </c>
    </row>
    <row r="450" s="12" customFormat="1">
      <c r="B450" s="250"/>
      <c r="C450" s="251"/>
      <c r="D450" s="241" t="s">
        <v>156</v>
      </c>
      <c r="E450" s="252" t="s">
        <v>1</v>
      </c>
      <c r="F450" s="253" t="s">
        <v>911</v>
      </c>
      <c r="G450" s="251"/>
      <c r="H450" s="254">
        <v>17.594999999999999</v>
      </c>
      <c r="I450" s="255"/>
      <c r="J450" s="251"/>
      <c r="K450" s="251"/>
      <c r="L450" s="256"/>
      <c r="M450" s="257"/>
      <c r="N450" s="258"/>
      <c r="O450" s="258"/>
      <c r="P450" s="258"/>
      <c r="Q450" s="258"/>
      <c r="R450" s="258"/>
      <c r="S450" s="258"/>
      <c r="T450" s="259"/>
      <c r="AT450" s="260" t="s">
        <v>156</v>
      </c>
      <c r="AU450" s="260" t="s">
        <v>86</v>
      </c>
      <c r="AV450" s="12" t="s">
        <v>88</v>
      </c>
      <c r="AW450" s="12" t="s">
        <v>33</v>
      </c>
      <c r="AX450" s="12" t="s">
        <v>86</v>
      </c>
      <c r="AY450" s="260" t="s">
        <v>140</v>
      </c>
    </row>
    <row r="451" s="1" customFormat="1" ht="16.5" customHeight="1">
      <c r="B451" s="37"/>
      <c r="C451" s="226" t="s">
        <v>912</v>
      </c>
      <c r="D451" s="226" t="s">
        <v>141</v>
      </c>
      <c r="E451" s="227" t="s">
        <v>913</v>
      </c>
      <c r="F451" s="228" t="s">
        <v>914</v>
      </c>
      <c r="G451" s="229" t="s">
        <v>144</v>
      </c>
      <c r="H451" s="230">
        <v>17.594999999999999</v>
      </c>
      <c r="I451" s="231"/>
      <c r="J451" s="232">
        <f>ROUND(I451*H451,2)</f>
        <v>0</v>
      </c>
      <c r="K451" s="228" t="s">
        <v>145</v>
      </c>
      <c r="L451" s="42"/>
      <c r="M451" s="233" t="s">
        <v>1</v>
      </c>
      <c r="N451" s="234" t="s">
        <v>43</v>
      </c>
      <c r="O451" s="85"/>
      <c r="P451" s="235">
        <f>O451*H451</f>
        <v>0</v>
      </c>
      <c r="Q451" s="235">
        <v>0.00013999999999999999</v>
      </c>
      <c r="R451" s="235">
        <f>Q451*H451</f>
        <v>0.0024632999999999994</v>
      </c>
      <c r="S451" s="235">
        <v>0</v>
      </c>
      <c r="T451" s="236">
        <f>S451*H451</f>
        <v>0</v>
      </c>
      <c r="AR451" s="237" t="s">
        <v>299</v>
      </c>
      <c r="AT451" s="237" t="s">
        <v>141</v>
      </c>
      <c r="AU451" s="237" t="s">
        <v>86</v>
      </c>
      <c r="AY451" s="16" t="s">
        <v>140</v>
      </c>
      <c r="BE451" s="238">
        <f>IF(N451="základní",J451,0)</f>
        <v>0</v>
      </c>
      <c r="BF451" s="238">
        <f>IF(N451="snížená",J451,0)</f>
        <v>0</v>
      </c>
      <c r="BG451" s="238">
        <f>IF(N451="zákl. přenesená",J451,0)</f>
        <v>0</v>
      </c>
      <c r="BH451" s="238">
        <f>IF(N451="sníž. přenesená",J451,0)</f>
        <v>0</v>
      </c>
      <c r="BI451" s="238">
        <f>IF(N451="nulová",J451,0)</f>
        <v>0</v>
      </c>
      <c r="BJ451" s="16" t="s">
        <v>86</v>
      </c>
      <c r="BK451" s="238">
        <f>ROUND(I451*H451,2)</f>
        <v>0</v>
      </c>
      <c r="BL451" s="16" t="s">
        <v>299</v>
      </c>
      <c r="BM451" s="237" t="s">
        <v>915</v>
      </c>
    </row>
    <row r="452" s="1" customFormat="1" ht="16.5" customHeight="1">
      <c r="B452" s="37"/>
      <c r="C452" s="226" t="s">
        <v>916</v>
      </c>
      <c r="D452" s="226" t="s">
        <v>141</v>
      </c>
      <c r="E452" s="227" t="s">
        <v>917</v>
      </c>
      <c r="F452" s="228" t="s">
        <v>918</v>
      </c>
      <c r="G452" s="229" t="s">
        <v>144</v>
      </c>
      <c r="H452" s="230">
        <v>17.594999999999999</v>
      </c>
      <c r="I452" s="231"/>
      <c r="J452" s="232">
        <f>ROUND(I452*H452,2)</f>
        <v>0</v>
      </c>
      <c r="K452" s="228" t="s">
        <v>145</v>
      </c>
      <c r="L452" s="42"/>
      <c r="M452" s="233" t="s">
        <v>1</v>
      </c>
      <c r="N452" s="234" t="s">
        <v>43</v>
      </c>
      <c r="O452" s="85"/>
      <c r="P452" s="235">
        <f>O452*H452</f>
        <v>0</v>
      </c>
      <c r="Q452" s="235">
        <v>0.00012</v>
      </c>
      <c r="R452" s="235">
        <f>Q452*H452</f>
        <v>0.0021113999999999998</v>
      </c>
      <c r="S452" s="235">
        <v>0</v>
      </c>
      <c r="T452" s="236">
        <f>S452*H452</f>
        <v>0</v>
      </c>
      <c r="AR452" s="237" t="s">
        <v>299</v>
      </c>
      <c r="AT452" s="237" t="s">
        <v>141</v>
      </c>
      <c r="AU452" s="237" t="s">
        <v>86</v>
      </c>
      <c r="AY452" s="16" t="s">
        <v>140</v>
      </c>
      <c r="BE452" s="238">
        <f>IF(N452="základní",J452,0)</f>
        <v>0</v>
      </c>
      <c r="BF452" s="238">
        <f>IF(N452="snížená",J452,0)</f>
        <v>0</v>
      </c>
      <c r="BG452" s="238">
        <f>IF(N452="zákl. přenesená",J452,0)</f>
        <v>0</v>
      </c>
      <c r="BH452" s="238">
        <f>IF(N452="sníž. přenesená",J452,0)</f>
        <v>0</v>
      </c>
      <c r="BI452" s="238">
        <f>IF(N452="nulová",J452,0)</f>
        <v>0</v>
      </c>
      <c r="BJ452" s="16" t="s">
        <v>86</v>
      </c>
      <c r="BK452" s="238">
        <f>ROUND(I452*H452,2)</f>
        <v>0</v>
      </c>
      <c r="BL452" s="16" t="s">
        <v>299</v>
      </c>
      <c r="BM452" s="237" t="s">
        <v>919</v>
      </c>
    </row>
    <row r="453" s="1" customFormat="1" ht="16.5" customHeight="1">
      <c r="B453" s="37"/>
      <c r="C453" s="226" t="s">
        <v>920</v>
      </c>
      <c r="D453" s="226" t="s">
        <v>141</v>
      </c>
      <c r="E453" s="227" t="s">
        <v>921</v>
      </c>
      <c r="F453" s="228" t="s">
        <v>922</v>
      </c>
      <c r="G453" s="229" t="s">
        <v>144</v>
      </c>
      <c r="H453" s="230">
        <v>17.594999999999999</v>
      </c>
      <c r="I453" s="231"/>
      <c r="J453" s="232">
        <f>ROUND(I453*H453,2)</f>
        <v>0</v>
      </c>
      <c r="K453" s="228" t="s">
        <v>145</v>
      </c>
      <c r="L453" s="42"/>
      <c r="M453" s="233" t="s">
        <v>1</v>
      </c>
      <c r="N453" s="234" t="s">
        <v>43</v>
      </c>
      <c r="O453" s="85"/>
      <c r="P453" s="235">
        <f>O453*H453</f>
        <v>0</v>
      </c>
      <c r="Q453" s="235">
        <v>0.00012</v>
      </c>
      <c r="R453" s="235">
        <f>Q453*H453</f>
        <v>0.0021113999999999998</v>
      </c>
      <c r="S453" s="235">
        <v>0</v>
      </c>
      <c r="T453" s="236">
        <f>S453*H453</f>
        <v>0</v>
      </c>
      <c r="AR453" s="237" t="s">
        <v>299</v>
      </c>
      <c r="AT453" s="237" t="s">
        <v>141</v>
      </c>
      <c r="AU453" s="237" t="s">
        <v>86</v>
      </c>
      <c r="AY453" s="16" t="s">
        <v>140</v>
      </c>
      <c r="BE453" s="238">
        <f>IF(N453="základní",J453,0)</f>
        <v>0</v>
      </c>
      <c r="BF453" s="238">
        <f>IF(N453="snížená",J453,0)</f>
        <v>0</v>
      </c>
      <c r="BG453" s="238">
        <f>IF(N453="zákl. přenesená",J453,0)</f>
        <v>0</v>
      </c>
      <c r="BH453" s="238">
        <f>IF(N453="sníž. přenesená",J453,0)</f>
        <v>0</v>
      </c>
      <c r="BI453" s="238">
        <f>IF(N453="nulová",J453,0)</f>
        <v>0</v>
      </c>
      <c r="BJ453" s="16" t="s">
        <v>86</v>
      </c>
      <c r="BK453" s="238">
        <f>ROUND(I453*H453,2)</f>
        <v>0</v>
      </c>
      <c r="BL453" s="16" t="s">
        <v>299</v>
      </c>
      <c r="BM453" s="237" t="s">
        <v>923</v>
      </c>
    </row>
    <row r="454" s="1" customFormat="1" ht="16.5" customHeight="1">
      <c r="B454" s="37"/>
      <c r="C454" s="226" t="s">
        <v>924</v>
      </c>
      <c r="D454" s="226" t="s">
        <v>141</v>
      </c>
      <c r="E454" s="227" t="s">
        <v>925</v>
      </c>
      <c r="F454" s="228" t="s">
        <v>926</v>
      </c>
      <c r="G454" s="229" t="s">
        <v>144</v>
      </c>
      <c r="H454" s="230">
        <v>51.744</v>
      </c>
      <c r="I454" s="231"/>
      <c r="J454" s="232">
        <f>ROUND(I454*H454,2)</f>
        <v>0</v>
      </c>
      <c r="K454" s="228" t="s">
        <v>145</v>
      </c>
      <c r="L454" s="42"/>
      <c r="M454" s="233" t="s">
        <v>1</v>
      </c>
      <c r="N454" s="234" t="s">
        <v>43</v>
      </c>
      <c r="O454" s="85"/>
      <c r="P454" s="235">
        <f>O454*H454</f>
        <v>0</v>
      </c>
      <c r="Q454" s="235">
        <v>0.00036000000000000002</v>
      </c>
      <c r="R454" s="235">
        <f>Q454*H454</f>
        <v>0.01862784</v>
      </c>
      <c r="S454" s="235">
        <v>0</v>
      </c>
      <c r="T454" s="236">
        <f>S454*H454</f>
        <v>0</v>
      </c>
      <c r="AR454" s="237" t="s">
        <v>299</v>
      </c>
      <c r="AT454" s="237" t="s">
        <v>141</v>
      </c>
      <c r="AU454" s="237" t="s">
        <v>86</v>
      </c>
      <c r="AY454" s="16" t="s">
        <v>140</v>
      </c>
      <c r="BE454" s="238">
        <f>IF(N454="základní",J454,0)</f>
        <v>0</v>
      </c>
      <c r="BF454" s="238">
        <f>IF(N454="snížená",J454,0)</f>
        <v>0</v>
      </c>
      <c r="BG454" s="238">
        <f>IF(N454="zákl. přenesená",J454,0)</f>
        <v>0</v>
      </c>
      <c r="BH454" s="238">
        <f>IF(N454="sníž. přenesená",J454,0)</f>
        <v>0</v>
      </c>
      <c r="BI454" s="238">
        <f>IF(N454="nulová",J454,0)</f>
        <v>0</v>
      </c>
      <c r="BJ454" s="16" t="s">
        <v>86</v>
      </c>
      <c r="BK454" s="238">
        <f>ROUND(I454*H454,2)</f>
        <v>0</v>
      </c>
      <c r="BL454" s="16" t="s">
        <v>299</v>
      </c>
      <c r="BM454" s="237" t="s">
        <v>927</v>
      </c>
    </row>
    <row r="455" s="12" customFormat="1">
      <c r="B455" s="250"/>
      <c r="C455" s="251"/>
      <c r="D455" s="241" t="s">
        <v>156</v>
      </c>
      <c r="E455" s="252" t="s">
        <v>1</v>
      </c>
      <c r="F455" s="253" t="s">
        <v>446</v>
      </c>
      <c r="G455" s="251"/>
      <c r="H455" s="254">
        <v>38.240000000000002</v>
      </c>
      <c r="I455" s="255"/>
      <c r="J455" s="251"/>
      <c r="K455" s="251"/>
      <c r="L455" s="256"/>
      <c r="M455" s="257"/>
      <c r="N455" s="258"/>
      <c r="O455" s="258"/>
      <c r="P455" s="258"/>
      <c r="Q455" s="258"/>
      <c r="R455" s="258"/>
      <c r="S455" s="258"/>
      <c r="T455" s="259"/>
      <c r="AT455" s="260" t="s">
        <v>156</v>
      </c>
      <c r="AU455" s="260" t="s">
        <v>86</v>
      </c>
      <c r="AV455" s="12" t="s">
        <v>88</v>
      </c>
      <c r="AW455" s="12" t="s">
        <v>33</v>
      </c>
      <c r="AX455" s="12" t="s">
        <v>78</v>
      </c>
      <c r="AY455" s="260" t="s">
        <v>140</v>
      </c>
    </row>
    <row r="456" s="12" customFormat="1">
      <c r="B456" s="250"/>
      <c r="C456" s="251"/>
      <c r="D456" s="241" t="s">
        <v>156</v>
      </c>
      <c r="E456" s="252" t="s">
        <v>1</v>
      </c>
      <c r="F456" s="253" t="s">
        <v>447</v>
      </c>
      <c r="G456" s="251"/>
      <c r="H456" s="254">
        <v>13.504</v>
      </c>
      <c r="I456" s="255"/>
      <c r="J456" s="251"/>
      <c r="K456" s="251"/>
      <c r="L456" s="256"/>
      <c r="M456" s="257"/>
      <c r="N456" s="258"/>
      <c r="O456" s="258"/>
      <c r="P456" s="258"/>
      <c r="Q456" s="258"/>
      <c r="R456" s="258"/>
      <c r="S456" s="258"/>
      <c r="T456" s="259"/>
      <c r="AT456" s="260" t="s">
        <v>156</v>
      </c>
      <c r="AU456" s="260" t="s">
        <v>86</v>
      </c>
      <c r="AV456" s="12" t="s">
        <v>88</v>
      </c>
      <c r="AW456" s="12" t="s">
        <v>33</v>
      </c>
      <c r="AX456" s="12" t="s">
        <v>78</v>
      </c>
      <c r="AY456" s="260" t="s">
        <v>140</v>
      </c>
    </row>
    <row r="457" s="13" customFormat="1">
      <c r="B457" s="261"/>
      <c r="C457" s="262"/>
      <c r="D457" s="241" t="s">
        <v>156</v>
      </c>
      <c r="E457" s="263" t="s">
        <v>1</v>
      </c>
      <c r="F457" s="264" t="s">
        <v>194</v>
      </c>
      <c r="G457" s="262"/>
      <c r="H457" s="265">
        <v>51.744</v>
      </c>
      <c r="I457" s="266"/>
      <c r="J457" s="262"/>
      <c r="K457" s="262"/>
      <c r="L457" s="267"/>
      <c r="M457" s="268"/>
      <c r="N457" s="269"/>
      <c r="O457" s="269"/>
      <c r="P457" s="269"/>
      <c r="Q457" s="269"/>
      <c r="R457" s="269"/>
      <c r="S457" s="269"/>
      <c r="T457" s="270"/>
      <c r="AT457" s="271" t="s">
        <v>156</v>
      </c>
      <c r="AU457" s="271" t="s">
        <v>86</v>
      </c>
      <c r="AV457" s="13" t="s">
        <v>146</v>
      </c>
      <c r="AW457" s="13" t="s">
        <v>33</v>
      </c>
      <c r="AX457" s="13" t="s">
        <v>86</v>
      </c>
      <c r="AY457" s="271" t="s">
        <v>140</v>
      </c>
    </row>
    <row r="458" s="1" customFormat="1" ht="16.5" customHeight="1">
      <c r="B458" s="37"/>
      <c r="C458" s="226" t="s">
        <v>928</v>
      </c>
      <c r="D458" s="226" t="s">
        <v>141</v>
      </c>
      <c r="E458" s="227" t="s">
        <v>929</v>
      </c>
      <c r="F458" s="228" t="s">
        <v>930</v>
      </c>
      <c r="G458" s="229" t="s">
        <v>144</v>
      </c>
      <c r="H458" s="230">
        <v>51.744</v>
      </c>
      <c r="I458" s="231"/>
      <c r="J458" s="232">
        <f>ROUND(I458*H458,2)</f>
        <v>0</v>
      </c>
      <c r="K458" s="228" t="s">
        <v>145</v>
      </c>
      <c r="L458" s="42"/>
      <c r="M458" s="233" t="s">
        <v>1</v>
      </c>
      <c r="N458" s="234" t="s">
        <v>43</v>
      </c>
      <c r="O458" s="85"/>
      <c r="P458" s="235">
        <f>O458*H458</f>
        <v>0</v>
      </c>
      <c r="Q458" s="235">
        <v>0.00066</v>
      </c>
      <c r="R458" s="235">
        <f>Q458*H458</f>
        <v>0.034151040000000001</v>
      </c>
      <c r="S458" s="235">
        <v>0</v>
      </c>
      <c r="T458" s="236">
        <f>S458*H458</f>
        <v>0</v>
      </c>
      <c r="AR458" s="237" t="s">
        <v>299</v>
      </c>
      <c r="AT458" s="237" t="s">
        <v>141</v>
      </c>
      <c r="AU458" s="237" t="s">
        <v>86</v>
      </c>
      <c r="AY458" s="16" t="s">
        <v>140</v>
      </c>
      <c r="BE458" s="238">
        <f>IF(N458="základní",J458,0)</f>
        <v>0</v>
      </c>
      <c r="BF458" s="238">
        <f>IF(N458="snížená",J458,0)</f>
        <v>0</v>
      </c>
      <c r="BG458" s="238">
        <f>IF(N458="zákl. přenesená",J458,0)</f>
        <v>0</v>
      </c>
      <c r="BH458" s="238">
        <f>IF(N458="sníž. přenesená",J458,0)</f>
        <v>0</v>
      </c>
      <c r="BI458" s="238">
        <f>IF(N458="nulová",J458,0)</f>
        <v>0</v>
      </c>
      <c r="BJ458" s="16" t="s">
        <v>86</v>
      </c>
      <c r="BK458" s="238">
        <f>ROUND(I458*H458,2)</f>
        <v>0</v>
      </c>
      <c r="BL458" s="16" t="s">
        <v>299</v>
      </c>
      <c r="BM458" s="237" t="s">
        <v>931</v>
      </c>
    </row>
    <row r="459" s="1" customFormat="1" ht="24" customHeight="1">
      <c r="B459" s="37"/>
      <c r="C459" s="226" t="s">
        <v>932</v>
      </c>
      <c r="D459" s="226" t="s">
        <v>141</v>
      </c>
      <c r="E459" s="227" t="s">
        <v>933</v>
      </c>
      <c r="F459" s="228" t="s">
        <v>934</v>
      </c>
      <c r="G459" s="229" t="s">
        <v>144</v>
      </c>
      <c r="H459" s="230">
        <v>51.744</v>
      </c>
      <c r="I459" s="231"/>
      <c r="J459" s="232">
        <f>ROUND(I459*H459,2)</f>
        <v>0</v>
      </c>
      <c r="K459" s="228" t="s">
        <v>145</v>
      </c>
      <c r="L459" s="42"/>
      <c r="M459" s="233" t="s">
        <v>1</v>
      </c>
      <c r="N459" s="234" t="s">
        <v>43</v>
      </c>
      <c r="O459" s="85"/>
      <c r="P459" s="235">
        <f>O459*H459</f>
        <v>0</v>
      </c>
      <c r="Q459" s="235">
        <v>0.0025000000000000001</v>
      </c>
      <c r="R459" s="235">
        <f>Q459*H459</f>
        <v>0.12936</v>
      </c>
      <c r="S459" s="235">
        <v>0</v>
      </c>
      <c r="T459" s="236">
        <f>S459*H459</f>
        <v>0</v>
      </c>
      <c r="AR459" s="237" t="s">
        <v>299</v>
      </c>
      <c r="AT459" s="237" t="s">
        <v>141</v>
      </c>
      <c r="AU459" s="237" t="s">
        <v>86</v>
      </c>
      <c r="AY459" s="16" t="s">
        <v>140</v>
      </c>
      <c r="BE459" s="238">
        <f>IF(N459="základní",J459,0)</f>
        <v>0</v>
      </c>
      <c r="BF459" s="238">
        <f>IF(N459="snížená",J459,0)</f>
        <v>0</v>
      </c>
      <c r="BG459" s="238">
        <f>IF(N459="zákl. přenesená",J459,0)</f>
        <v>0</v>
      </c>
      <c r="BH459" s="238">
        <f>IF(N459="sníž. přenesená",J459,0)</f>
        <v>0</v>
      </c>
      <c r="BI459" s="238">
        <f>IF(N459="nulová",J459,0)</f>
        <v>0</v>
      </c>
      <c r="BJ459" s="16" t="s">
        <v>86</v>
      </c>
      <c r="BK459" s="238">
        <f>ROUND(I459*H459,2)</f>
        <v>0</v>
      </c>
      <c r="BL459" s="16" t="s">
        <v>299</v>
      </c>
      <c r="BM459" s="237" t="s">
        <v>935</v>
      </c>
    </row>
    <row r="460" s="10" customFormat="1" ht="25.92" customHeight="1">
      <c r="B460" s="212"/>
      <c r="C460" s="213"/>
      <c r="D460" s="214" t="s">
        <v>77</v>
      </c>
      <c r="E460" s="215" t="s">
        <v>936</v>
      </c>
      <c r="F460" s="215" t="s">
        <v>937</v>
      </c>
      <c r="G460" s="213"/>
      <c r="H460" s="213"/>
      <c r="I460" s="216"/>
      <c r="J460" s="217">
        <f>BK460</f>
        <v>0</v>
      </c>
      <c r="K460" s="213"/>
      <c r="L460" s="218"/>
      <c r="M460" s="219"/>
      <c r="N460" s="220"/>
      <c r="O460" s="220"/>
      <c r="P460" s="221">
        <f>SUM(P461:P462)</f>
        <v>0</v>
      </c>
      <c r="Q460" s="220"/>
      <c r="R460" s="221">
        <f>SUM(R461:R462)</f>
        <v>0.028468439999999998</v>
      </c>
      <c r="S460" s="220"/>
      <c r="T460" s="222">
        <f>SUM(T461:T462)</f>
        <v>0</v>
      </c>
      <c r="AR460" s="223" t="s">
        <v>88</v>
      </c>
      <c r="AT460" s="224" t="s">
        <v>77</v>
      </c>
      <c r="AU460" s="224" t="s">
        <v>78</v>
      </c>
      <c r="AY460" s="223" t="s">
        <v>140</v>
      </c>
      <c r="BK460" s="225">
        <f>SUM(BK461:BK462)</f>
        <v>0</v>
      </c>
    </row>
    <row r="461" s="1" customFormat="1" ht="24" customHeight="1">
      <c r="B461" s="37"/>
      <c r="C461" s="226" t="s">
        <v>938</v>
      </c>
      <c r="D461" s="226" t="s">
        <v>141</v>
      </c>
      <c r="E461" s="227" t="s">
        <v>939</v>
      </c>
      <c r="F461" s="228" t="s">
        <v>940</v>
      </c>
      <c r="G461" s="229" t="s">
        <v>144</v>
      </c>
      <c r="H461" s="230">
        <v>109.494</v>
      </c>
      <c r="I461" s="231"/>
      <c r="J461" s="232">
        <f>ROUND(I461*H461,2)</f>
        <v>0</v>
      </c>
      <c r="K461" s="228" t="s">
        <v>145</v>
      </c>
      <c r="L461" s="42"/>
      <c r="M461" s="233" t="s">
        <v>1</v>
      </c>
      <c r="N461" s="234" t="s">
        <v>43</v>
      </c>
      <c r="O461" s="85"/>
      <c r="P461" s="235">
        <f>O461*H461</f>
        <v>0</v>
      </c>
      <c r="Q461" s="235">
        <v>0.00025999999999999998</v>
      </c>
      <c r="R461" s="235">
        <f>Q461*H461</f>
        <v>0.028468439999999998</v>
      </c>
      <c r="S461" s="235">
        <v>0</v>
      </c>
      <c r="T461" s="236">
        <f>S461*H461</f>
        <v>0</v>
      </c>
      <c r="AR461" s="237" t="s">
        <v>299</v>
      </c>
      <c r="AT461" s="237" t="s">
        <v>141</v>
      </c>
      <c r="AU461" s="237" t="s">
        <v>86</v>
      </c>
      <c r="AY461" s="16" t="s">
        <v>140</v>
      </c>
      <c r="BE461" s="238">
        <f>IF(N461="základní",J461,0)</f>
        <v>0</v>
      </c>
      <c r="BF461" s="238">
        <f>IF(N461="snížená",J461,0)</f>
        <v>0</v>
      </c>
      <c r="BG461" s="238">
        <f>IF(N461="zákl. přenesená",J461,0)</f>
        <v>0</v>
      </c>
      <c r="BH461" s="238">
        <f>IF(N461="sníž. přenesená",J461,0)</f>
        <v>0</v>
      </c>
      <c r="BI461" s="238">
        <f>IF(N461="nulová",J461,0)</f>
        <v>0</v>
      </c>
      <c r="BJ461" s="16" t="s">
        <v>86</v>
      </c>
      <c r="BK461" s="238">
        <f>ROUND(I461*H461,2)</f>
        <v>0</v>
      </c>
      <c r="BL461" s="16" t="s">
        <v>299</v>
      </c>
      <c r="BM461" s="237" t="s">
        <v>941</v>
      </c>
    </row>
    <row r="462" s="12" customFormat="1">
      <c r="B462" s="250"/>
      <c r="C462" s="251"/>
      <c r="D462" s="241" t="s">
        <v>156</v>
      </c>
      <c r="E462" s="252" t="s">
        <v>1</v>
      </c>
      <c r="F462" s="253" t="s">
        <v>221</v>
      </c>
      <c r="G462" s="251"/>
      <c r="H462" s="254">
        <v>109.494</v>
      </c>
      <c r="I462" s="255"/>
      <c r="J462" s="251"/>
      <c r="K462" s="251"/>
      <c r="L462" s="256"/>
      <c r="M462" s="272"/>
      <c r="N462" s="273"/>
      <c r="O462" s="273"/>
      <c r="P462" s="273"/>
      <c r="Q462" s="273"/>
      <c r="R462" s="273"/>
      <c r="S462" s="273"/>
      <c r="T462" s="274"/>
      <c r="AT462" s="260" t="s">
        <v>156</v>
      </c>
      <c r="AU462" s="260" t="s">
        <v>86</v>
      </c>
      <c r="AV462" s="12" t="s">
        <v>88</v>
      </c>
      <c r="AW462" s="12" t="s">
        <v>33</v>
      </c>
      <c r="AX462" s="12" t="s">
        <v>86</v>
      </c>
      <c r="AY462" s="260" t="s">
        <v>140</v>
      </c>
    </row>
    <row r="463" s="1" customFormat="1" ht="6.96" customHeight="1">
      <c r="B463" s="60"/>
      <c r="C463" s="61"/>
      <c r="D463" s="61"/>
      <c r="E463" s="61"/>
      <c r="F463" s="61"/>
      <c r="G463" s="61"/>
      <c r="H463" s="61"/>
      <c r="I463" s="174"/>
      <c r="J463" s="61"/>
      <c r="K463" s="61"/>
      <c r="L463" s="42"/>
    </row>
  </sheetData>
  <sheetProtection sheet="1" autoFilter="0" formatColumns="0" formatRows="0" objects="1" scenarios="1" spinCount="100000" saltValue="P3nxN4meQiCC6DL5gXpohz0ty2kxX0az7nmZhnxLwglhOol7YzBYoAVmD8LyEY8hN91o/0+sXAPPXs+Dt8J/PA==" hashValue="X81vugQelh0T8aQcodFyQqq/D4+2R3j6lhMILGIkZEmf3magXwyJbZXYVmmn1LGMdvavN4fp/ySsnoYpQ5xEig==" algorithmName="SHA-512" password="CC35"/>
  <autoFilter ref="C146:K462"/>
  <mergeCells count="14">
    <mergeCell ref="E7:H7"/>
    <mergeCell ref="E9:H9"/>
    <mergeCell ref="E18:H18"/>
    <mergeCell ref="E27:H27"/>
    <mergeCell ref="E85:H85"/>
    <mergeCell ref="E87:H87"/>
    <mergeCell ref="D121:F121"/>
    <mergeCell ref="D122:F122"/>
    <mergeCell ref="D123:F123"/>
    <mergeCell ref="D124:F124"/>
    <mergeCell ref="D125:F125"/>
    <mergeCell ref="E137:H137"/>
    <mergeCell ref="E139:H13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94</v>
      </c>
      <c r="AZ2" s="275" t="s">
        <v>942</v>
      </c>
      <c r="BA2" s="275" t="s">
        <v>943</v>
      </c>
      <c r="BB2" s="275" t="s">
        <v>154</v>
      </c>
      <c r="BC2" s="275" t="s">
        <v>944</v>
      </c>
      <c r="BD2" s="275" t="s">
        <v>88</v>
      </c>
    </row>
    <row r="3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  <c r="AZ3" s="275" t="s">
        <v>945</v>
      </c>
      <c r="BA3" s="275" t="s">
        <v>946</v>
      </c>
      <c r="BB3" s="275" t="s">
        <v>154</v>
      </c>
      <c r="BC3" s="275" t="s">
        <v>947</v>
      </c>
      <c r="BD3" s="275" t="s">
        <v>88</v>
      </c>
    </row>
    <row r="4" ht="24.96" customHeight="1">
      <c r="B4" s="19"/>
      <c r="D4" s="134" t="s">
        <v>102</v>
      </c>
      <c r="L4" s="19"/>
      <c r="M4" s="135" t="s">
        <v>10</v>
      </c>
      <c r="AT4" s="16" t="s">
        <v>4</v>
      </c>
      <c r="AZ4" s="275" t="s">
        <v>948</v>
      </c>
      <c r="BA4" s="275" t="s">
        <v>949</v>
      </c>
      <c r="BB4" s="275" t="s">
        <v>154</v>
      </c>
      <c r="BC4" s="275" t="s">
        <v>950</v>
      </c>
      <c r="BD4" s="275" t="s">
        <v>88</v>
      </c>
    </row>
    <row r="5" ht="6.96" customHeight="1">
      <c r="B5" s="19"/>
      <c r="L5" s="19"/>
      <c r="AZ5" s="275" t="s">
        <v>951</v>
      </c>
      <c r="BA5" s="275" t="s">
        <v>952</v>
      </c>
      <c r="BB5" s="275" t="s">
        <v>154</v>
      </c>
      <c r="BC5" s="275" t="s">
        <v>953</v>
      </c>
      <c r="BD5" s="275" t="s">
        <v>88</v>
      </c>
    </row>
    <row r="6" ht="12" customHeight="1">
      <c r="B6" s="19"/>
      <c r="D6" s="136" t="s">
        <v>17</v>
      </c>
      <c r="L6" s="19"/>
    </row>
    <row r="7" ht="16.5" customHeight="1">
      <c r="B7" s="19"/>
      <c r="E7" s="137" t="str">
        <f>'Rekapitulace stavby'!K6</f>
        <v>Garáž č. 436/3 a přilehlý pozemek č. 436/2</v>
      </c>
      <c r="F7" s="136"/>
      <c r="G7" s="136"/>
      <c r="H7" s="136"/>
      <c r="L7" s="19"/>
    </row>
    <row r="8" s="1" customFormat="1" ht="12" customHeight="1">
      <c r="B8" s="42"/>
      <c r="D8" s="136" t="s">
        <v>103</v>
      </c>
      <c r="I8" s="138"/>
      <c r="L8" s="42"/>
    </row>
    <row r="9" s="1" customFormat="1" ht="36.96" customHeight="1">
      <c r="B9" s="42"/>
      <c r="E9" s="139" t="s">
        <v>954</v>
      </c>
      <c r="F9" s="1"/>
      <c r="G9" s="1"/>
      <c r="H9" s="1"/>
      <c r="I9" s="138"/>
      <c r="L9" s="42"/>
    </row>
    <row r="10" s="1" customFormat="1">
      <c r="B10" s="42"/>
      <c r="I10" s="138"/>
      <c r="L10" s="42"/>
    </row>
    <row r="11" s="1" customFormat="1" ht="12" customHeight="1">
      <c r="B11" s="42"/>
      <c r="D11" s="136" t="s">
        <v>19</v>
      </c>
      <c r="F11" s="140" t="s">
        <v>1</v>
      </c>
      <c r="I11" s="141" t="s">
        <v>20</v>
      </c>
      <c r="J11" s="140" t="s">
        <v>1</v>
      </c>
      <c r="L11" s="42"/>
    </row>
    <row r="12" s="1" customFormat="1" ht="12" customHeight="1">
      <c r="B12" s="42"/>
      <c r="D12" s="136" t="s">
        <v>21</v>
      </c>
      <c r="F12" s="140" t="s">
        <v>22</v>
      </c>
      <c r="I12" s="141" t="s">
        <v>23</v>
      </c>
      <c r="J12" s="142" t="str">
        <f>'Rekapitulace stavby'!AN8</f>
        <v>20. 5. 2019</v>
      </c>
      <c r="L12" s="42"/>
    </row>
    <row r="13" s="1" customFormat="1" ht="10.8" customHeight="1">
      <c r="B13" s="42"/>
      <c r="I13" s="138"/>
      <c r="L13" s="42"/>
    </row>
    <row r="14" s="1" customFormat="1" ht="12" customHeight="1">
      <c r="B14" s="42"/>
      <c r="D14" s="136" t="s">
        <v>25</v>
      </c>
      <c r="I14" s="141" t="s">
        <v>26</v>
      </c>
      <c r="J14" s="140" t="s">
        <v>1</v>
      </c>
      <c r="L14" s="42"/>
    </row>
    <row r="15" s="1" customFormat="1" ht="18" customHeight="1">
      <c r="B15" s="42"/>
      <c r="E15" s="140" t="s">
        <v>27</v>
      </c>
      <c r="I15" s="141" t="s">
        <v>28</v>
      </c>
      <c r="J15" s="140" t="s">
        <v>1</v>
      </c>
      <c r="L15" s="42"/>
    </row>
    <row r="16" s="1" customFormat="1" ht="6.96" customHeight="1">
      <c r="B16" s="42"/>
      <c r="I16" s="138"/>
      <c r="L16" s="42"/>
    </row>
    <row r="17" s="1" customFormat="1" ht="12" customHeight="1">
      <c r="B17" s="42"/>
      <c r="D17" s="136" t="s">
        <v>29</v>
      </c>
      <c r="I17" s="141" t="s">
        <v>26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8"/>
      <c r="L19" s="42"/>
    </row>
    <row r="20" s="1" customFormat="1" ht="12" customHeight="1">
      <c r="B20" s="42"/>
      <c r="D20" s="136" t="s">
        <v>31</v>
      </c>
      <c r="I20" s="141" t="s">
        <v>26</v>
      </c>
      <c r="J20" s="140" t="s">
        <v>1</v>
      </c>
      <c r="L20" s="42"/>
    </row>
    <row r="21" s="1" customFormat="1" ht="18" customHeight="1">
      <c r="B21" s="42"/>
      <c r="E21" s="140" t="s">
        <v>32</v>
      </c>
      <c r="I21" s="141" t="s">
        <v>28</v>
      </c>
      <c r="J21" s="140" t="s">
        <v>1</v>
      </c>
      <c r="L21" s="42"/>
    </row>
    <row r="22" s="1" customFormat="1" ht="6.96" customHeight="1">
      <c r="B22" s="42"/>
      <c r="I22" s="138"/>
      <c r="L22" s="42"/>
    </row>
    <row r="23" s="1" customFormat="1" ht="12" customHeight="1">
      <c r="B23" s="42"/>
      <c r="D23" s="136" t="s">
        <v>34</v>
      </c>
      <c r="I23" s="141" t="s">
        <v>26</v>
      </c>
      <c r="J23" s="140" t="s">
        <v>35</v>
      </c>
      <c r="L23" s="42"/>
    </row>
    <row r="24" s="1" customFormat="1" ht="18" customHeight="1">
      <c r="B24" s="42"/>
      <c r="E24" s="140" t="s">
        <v>36</v>
      </c>
      <c r="I24" s="141" t="s">
        <v>28</v>
      </c>
      <c r="J24" s="140" t="s">
        <v>1</v>
      </c>
      <c r="L24" s="42"/>
    </row>
    <row r="25" s="1" customFormat="1" ht="6.96" customHeight="1">
      <c r="B25" s="42"/>
      <c r="I25" s="138"/>
      <c r="L25" s="42"/>
    </row>
    <row r="26" s="1" customFormat="1" ht="12" customHeight="1">
      <c r="B26" s="42"/>
      <c r="D26" s="136" t="s">
        <v>37</v>
      </c>
      <c r="I26" s="138"/>
      <c r="L26" s="42"/>
    </row>
    <row r="27" s="7" customFormat="1" ht="51" customHeight="1">
      <c r="B27" s="143"/>
      <c r="E27" s="144" t="s">
        <v>105</v>
      </c>
      <c r="F27" s="144"/>
      <c r="G27" s="144"/>
      <c r="H27" s="144"/>
      <c r="I27" s="145"/>
      <c r="L27" s="143"/>
    </row>
    <row r="28" s="1" customFormat="1" ht="6.96" customHeight="1">
      <c r="B28" s="42"/>
      <c r="I28" s="13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="1" customFormat="1" ht="14.4" customHeight="1">
      <c r="B30" s="42"/>
      <c r="D30" s="140" t="s">
        <v>106</v>
      </c>
      <c r="I30" s="138"/>
      <c r="J30" s="147">
        <f>J96</f>
        <v>0</v>
      </c>
      <c r="L30" s="42"/>
    </row>
    <row r="31" s="1" customFormat="1" ht="14.4" customHeight="1">
      <c r="B31" s="42"/>
      <c r="D31" s="148" t="s">
        <v>107</v>
      </c>
      <c r="I31" s="138"/>
      <c r="J31" s="147">
        <f>J106</f>
        <v>0</v>
      </c>
      <c r="L31" s="42"/>
    </row>
    <row r="32" s="1" customFormat="1" ht="25.44" customHeight="1">
      <c r="B32" s="42"/>
      <c r="D32" s="149" t="s">
        <v>38</v>
      </c>
      <c r="I32" s="138"/>
      <c r="J32" s="150">
        <f>ROUND(J30 + J31,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46"/>
      <c r="J33" s="77"/>
      <c r="K33" s="77"/>
      <c r="L33" s="42"/>
    </row>
    <row r="34" s="1" customFormat="1" ht="14.4" customHeight="1">
      <c r="B34" s="42"/>
      <c r="F34" s="151" t="s">
        <v>40</v>
      </c>
      <c r="I34" s="152" t="s">
        <v>39</v>
      </c>
      <c r="J34" s="151" t="s">
        <v>41</v>
      </c>
      <c r="L34" s="42"/>
    </row>
    <row r="35" s="1" customFormat="1" ht="14.4" customHeight="1">
      <c r="B35" s="42"/>
      <c r="D35" s="153" t="s">
        <v>42</v>
      </c>
      <c r="E35" s="136" t="s">
        <v>43</v>
      </c>
      <c r="F35" s="154">
        <f>ROUND((SUM(BE106:BE113) + SUM(BE133:BE184)),  2)</f>
        <v>0</v>
      </c>
      <c r="I35" s="155">
        <v>0.20999999999999999</v>
      </c>
      <c r="J35" s="154">
        <f>ROUND(((SUM(BE106:BE113) + SUM(BE133:BE184))*I35),  2)</f>
        <v>0</v>
      </c>
      <c r="L35" s="42"/>
    </row>
    <row r="36" s="1" customFormat="1" ht="14.4" customHeight="1">
      <c r="B36" s="42"/>
      <c r="E36" s="136" t="s">
        <v>44</v>
      </c>
      <c r="F36" s="154">
        <f>ROUND((SUM(BF106:BF113) + SUM(BF133:BF184)),  2)</f>
        <v>0</v>
      </c>
      <c r="I36" s="155">
        <v>0.14999999999999999</v>
      </c>
      <c r="J36" s="154">
        <f>ROUND(((SUM(BF106:BF113) + SUM(BF133:BF184))*I36),  2)</f>
        <v>0</v>
      </c>
      <c r="L36" s="42"/>
    </row>
    <row r="37" hidden="1" s="1" customFormat="1" ht="14.4" customHeight="1">
      <c r="B37" s="42"/>
      <c r="E37" s="136" t="s">
        <v>45</v>
      </c>
      <c r="F37" s="154">
        <f>ROUND((SUM(BG106:BG113) + SUM(BG133:BG184)),  2)</f>
        <v>0</v>
      </c>
      <c r="I37" s="155">
        <v>0.20999999999999999</v>
      </c>
      <c r="J37" s="154">
        <f>0</f>
        <v>0</v>
      </c>
      <c r="L37" s="42"/>
    </row>
    <row r="38" hidden="1" s="1" customFormat="1" ht="14.4" customHeight="1">
      <c r="B38" s="42"/>
      <c r="E38" s="136" t="s">
        <v>46</v>
      </c>
      <c r="F38" s="154">
        <f>ROUND((SUM(BH106:BH113) + SUM(BH133:BH184)),  2)</f>
        <v>0</v>
      </c>
      <c r="I38" s="155">
        <v>0.14999999999999999</v>
      </c>
      <c r="J38" s="154">
        <f>0</f>
        <v>0</v>
      </c>
      <c r="L38" s="42"/>
    </row>
    <row r="39" hidden="1" s="1" customFormat="1" ht="14.4" customHeight="1">
      <c r="B39" s="42"/>
      <c r="E39" s="136" t="s">
        <v>47</v>
      </c>
      <c r="F39" s="154">
        <f>ROUND((SUM(BI106:BI113) + SUM(BI133:BI184)),  2)</f>
        <v>0</v>
      </c>
      <c r="I39" s="155">
        <v>0</v>
      </c>
      <c r="J39" s="154">
        <f>0</f>
        <v>0</v>
      </c>
      <c r="L39" s="42"/>
    </row>
    <row r="40" s="1" customFormat="1" ht="6.96" customHeight="1">
      <c r="B40" s="42"/>
      <c r="I40" s="138"/>
      <c r="L40" s="42"/>
    </row>
    <row r="41" s="1" customFormat="1" ht="25.44" customHeight="1">
      <c r="B41" s="42"/>
      <c r="C41" s="156"/>
      <c r="D41" s="157" t="s">
        <v>48</v>
      </c>
      <c r="E41" s="158"/>
      <c r="F41" s="158"/>
      <c r="G41" s="159" t="s">
        <v>49</v>
      </c>
      <c r="H41" s="160" t="s">
        <v>50</v>
      </c>
      <c r="I41" s="161"/>
      <c r="J41" s="162">
        <f>SUM(J32:J39)</f>
        <v>0</v>
      </c>
      <c r="K41" s="163"/>
      <c r="L41" s="42"/>
    </row>
    <row r="42" s="1" customFormat="1" ht="14.4" customHeight="1">
      <c r="B42" s="42"/>
      <c r="I42" s="138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64" t="s">
        <v>51</v>
      </c>
      <c r="E50" s="165"/>
      <c r="F50" s="165"/>
      <c r="G50" s="164" t="s">
        <v>52</v>
      </c>
      <c r="H50" s="165"/>
      <c r="I50" s="166"/>
      <c r="J50" s="165"/>
      <c r="K50" s="165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7" t="s">
        <v>53</v>
      </c>
      <c r="E61" s="168"/>
      <c r="F61" s="169" t="s">
        <v>54</v>
      </c>
      <c r="G61" s="167" t="s">
        <v>53</v>
      </c>
      <c r="H61" s="168"/>
      <c r="I61" s="170"/>
      <c r="J61" s="171" t="s">
        <v>54</v>
      </c>
      <c r="K61" s="168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64" t="s">
        <v>55</v>
      </c>
      <c r="E65" s="165"/>
      <c r="F65" s="165"/>
      <c r="G65" s="164" t="s">
        <v>56</v>
      </c>
      <c r="H65" s="165"/>
      <c r="I65" s="166"/>
      <c r="J65" s="165"/>
      <c r="K65" s="165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7" t="s">
        <v>53</v>
      </c>
      <c r="E76" s="168"/>
      <c r="F76" s="169" t="s">
        <v>54</v>
      </c>
      <c r="G76" s="167" t="s">
        <v>53</v>
      </c>
      <c r="H76" s="168"/>
      <c r="I76" s="170"/>
      <c r="J76" s="171" t="s">
        <v>54</v>
      </c>
      <c r="K76" s="168"/>
      <c r="L76" s="42"/>
    </row>
    <row r="77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2"/>
    </row>
    <row r="81" s="1" customFormat="1" ht="6.96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2"/>
    </row>
    <row r="82" s="1" customFormat="1" ht="24.96" customHeight="1">
      <c r="B82" s="37"/>
      <c r="C82" s="22" t="s">
        <v>108</v>
      </c>
      <c r="D82" s="38"/>
      <c r="E82" s="38"/>
      <c r="F82" s="38"/>
      <c r="G82" s="38"/>
      <c r="H82" s="38"/>
      <c r="I82" s="13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="1" customFormat="1" ht="12" customHeight="1">
      <c r="B84" s="37"/>
      <c r="C84" s="31" t="s">
        <v>17</v>
      </c>
      <c r="D84" s="38"/>
      <c r="E84" s="38"/>
      <c r="F84" s="38"/>
      <c r="G84" s="38"/>
      <c r="H84" s="38"/>
      <c r="I84" s="138"/>
      <c r="J84" s="38"/>
      <c r="K84" s="38"/>
      <c r="L84" s="42"/>
    </row>
    <row r="85" s="1" customFormat="1" ht="16.5" customHeight="1">
      <c r="B85" s="37"/>
      <c r="C85" s="38"/>
      <c r="D85" s="38"/>
      <c r="E85" s="178" t="str">
        <f>E7</f>
        <v>Garáž č. 436/3 a přilehlý pozemek č. 436/2</v>
      </c>
      <c r="F85" s="31"/>
      <c r="G85" s="31"/>
      <c r="H85" s="31"/>
      <c r="I85" s="138"/>
      <c r="J85" s="38"/>
      <c r="K85" s="38"/>
      <c r="L85" s="42"/>
    </row>
    <row r="86" s="1" customFormat="1" ht="12" customHeight="1">
      <c r="B86" s="37"/>
      <c r="C86" s="31" t="s">
        <v>103</v>
      </c>
      <c r="D86" s="38"/>
      <c r="E86" s="38"/>
      <c r="F86" s="38"/>
      <c r="G86" s="38"/>
      <c r="H86" s="38"/>
      <c r="I86" s="13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03 - Dešťová kanalizace</v>
      </c>
      <c r="F87" s="38"/>
      <c r="G87" s="38"/>
      <c r="H87" s="38"/>
      <c r="I87" s="13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="1" customFormat="1" ht="12" customHeight="1">
      <c r="B89" s="37"/>
      <c r="C89" s="31" t="s">
        <v>21</v>
      </c>
      <c r="D89" s="38"/>
      <c r="E89" s="38"/>
      <c r="F89" s="26" t="str">
        <f>F12</f>
        <v xml:space="preserve"> </v>
      </c>
      <c r="G89" s="38"/>
      <c r="H89" s="38"/>
      <c r="I89" s="141" t="s">
        <v>23</v>
      </c>
      <c r="J89" s="73" t="str">
        <f>IF(J12="","",J12)</f>
        <v>20. 5. 2019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="1" customFormat="1" ht="27.9" customHeight="1">
      <c r="B91" s="37"/>
      <c r="C91" s="31" t="s">
        <v>25</v>
      </c>
      <c r="D91" s="38"/>
      <c r="E91" s="38"/>
      <c r="F91" s="26" t="str">
        <f>E15</f>
        <v>Muzeum Hlučínska</v>
      </c>
      <c r="G91" s="38"/>
      <c r="H91" s="38"/>
      <c r="I91" s="141" t="s">
        <v>31</v>
      </c>
      <c r="J91" s="35" t="str">
        <f>E21</f>
        <v>Ing. arch. Pavel Ksenič</v>
      </c>
      <c r="K91" s="38"/>
      <c r="L91" s="42"/>
    </row>
    <row r="92" s="1" customFormat="1" ht="15.15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Ladislav Pekárek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="1" customFormat="1" ht="29.28" customHeight="1">
      <c r="B94" s="37"/>
      <c r="C94" s="179" t="s">
        <v>109</v>
      </c>
      <c r="D94" s="180"/>
      <c r="E94" s="180"/>
      <c r="F94" s="180"/>
      <c r="G94" s="180"/>
      <c r="H94" s="180"/>
      <c r="I94" s="181"/>
      <c r="J94" s="182" t="s">
        <v>110</v>
      </c>
      <c r="K94" s="180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="1" customFormat="1" ht="22.8" customHeight="1">
      <c r="B96" s="37"/>
      <c r="C96" s="183" t="s">
        <v>111</v>
      </c>
      <c r="D96" s="38"/>
      <c r="E96" s="38"/>
      <c r="F96" s="38"/>
      <c r="G96" s="38"/>
      <c r="H96" s="38"/>
      <c r="I96" s="138"/>
      <c r="J96" s="104">
        <f>J133</f>
        <v>0</v>
      </c>
      <c r="K96" s="38"/>
      <c r="L96" s="42"/>
      <c r="AU96" s="16" t="s">
        <v>112</v>
      </c>
    </row>
    <row r="97" s="8" customFormat="1" ht="24.96" customHeight="1">
      <c r="B97" s="184"/>
      <c r="C97" s="185"/>
      <c r="D97" s="186" t="s">
        <v>113</v>
      </c>
      <c r="E97" s="187"/>
      <c r="F97" s="187"/>
      <c r="G97" s="187"/>
      <c r="H97" s="187"/>
      <c r="I97" s="188"/>
      <c r="J97" s="189">
        <f>J134</f>
        <v>0</v>
      </c>
      <c r="K97" s="185"/>
      <c r="L97" s="190"/>
    </row>
    <row r="98" s="8" customFormat="1" ht="24.96" customHeight="1">
      <c r="B98" s="184"/>
      <c r="C98" s="185"/>
      <c r="D98" s="186" t="s">
        <v>225</v>
      </c>
      <c r="E98" s="187"/>
      <c r="F98" s="187"/>
      <c r="G98" s="187"/>
      <c r="H98" s="187"/>
      <c r="I98" s="188"/>
      <c r="J98" s="189">
        <f>J160</f>
        <v>0</v>
      </c>
      <c r="K98" s="185"/>
      <c r="L98" s="190"/>
    </row>
    <row r="99" s="8" customFormat="1" ht="24.96" customHeight="1">
      <c r="B99" s="184"/>
      <c r="C99" s="185"/>
      <c r="D99" s="186" t="s">
        <v>227</v>
      </c>
      <c r="E99" s="187"/>
      <c r="F99" s="187"/>
      <c r="G99" s="187"/>
      <c r="H99" s="187"/>
      <c r="I99" s="188"/>
      <c r="J99" s="189">
        <f>J171</f>
        <v>0</v>
      </c>
      <c r="K99" s="185"/>
      <c r="L99" s="190"/>
    </row>
    <row r="100" s="8" customFormat="1" ht="24.96" customHeight="1">
      <c r="B100" s="184"/>
      <c r="C100" s="185"/>
      <c r="D100" s="186" t="s">
        <v>229</v>
      </c>
      <c r="E100" s="187"/>
      <c r="F100" s="187"/>
      <c r="G100" s="187"/>
      <c r="H100" s="187"/>
      <c r="I100" s="188"/>
      <c r="J100" s="189">
        <f>J174</f>
        <v>0</v>
      </c>
      <c r="K100" s="185"/>
      <c r="L100" s="190"/>
    </row>
    <row r="101" s="8" customFormat="1" ht="24.96" customHeight="1">
      <c r="B101" s="184"/>
      <c r="C101" s="185"/>
      <c r="D101" s="186" t="s">
        <v>114</v>
      </c>
      <c r="E101" s="187"/>
      <c r="F101" s="187"/>
      <c r="G101" s="187"/>
      <c r="H101" s="187"/>
      <c r="I101" s="188"/>
      <c r="J101" s="189">
        <f>J178</f>
        <v>0</v>
      </c>
      <c r="K101" s="185"/>
      <c r="L101" s="190"/>
    </row>
    <row r="102" s="8" customFormat="1" ht="24.96" customHeight="1">
      <c r="B102" s="184"/>
      <c r="C102" s="185"/>
      <c r="D102" s="186" t="s">
        <v>230</v>
      </c>
      <c r="E102" s="187"/>
      <c r="F102" s="187"/>
      <c r="G102" s="187"/>
      <c r="H102" s="187"/>
      <c r="I102" s="188"/>
      <c r="J102" s="189">
        <f>J180</f>
        <v>0</v>
      </c>
      <c r="K102" s="185"/>
      <c r="L102" s="190"/>
    </row>
    <row r="103" s="8" customFormat="1" ht="24.96" customHeight="1">
      <c r="B103" s="184"/>
      <c r="C103" s="185"/>
      <c r="D103" s="186" t="s">
        <v>955</v>
      </c>
      <c r="E103" s="187"/>
      <c r="F103" s="187"/>
      <c r="G103" s="187"/>
      <c r="H103" s="187"/>
      <c r="I103" s="188"/>
      <c r="J103" s="189">
        <f>J182</f>
        <v>0</v>
      </c>
      <c r="K103" s="185"/>
      <c r="L103" s="190"/>
    </row>
    <row r="104" s="1" customFormat="1" ht="21.84" customHeight="1">
      <c r="B104" s="37"/>
      <c r="C104" s="38"/>
      <c r="D104" s="38"/>
      <c r="E104" s="38"/>
      <c r="F104" s="38"/>
      <c r="G104" s="38"/>
      <c r="H104" s="38"/>
      <c r="I104" s="138"/>
      <c r="J104" s="38"/>
      <c r="K104" s="38"/>
      <c r="L104" s="42"/>
    </row>
    <row r="105" s="1" customFormat="1" ht="6.96" customHeight="1">
      <c r="B105" s="37"/>
      <c r="C105" s="38"/>
      <c r="D105" s="38"/>
      <c r="E105" s="38"/>
      <c r="F105" s="38"/>
      <c r="G105" s="38"/>
      <c r="H105" s="38"/>
      <c r="I105" s="138"/>
      <c r="J105" s="38"/>
      <c r="K105" s="38"/>
      <c r="L105" s="42"/>
    </row>
    <row r="106" s="1" customFormat="1" ht="29.28" customHeight="1">
      <c r="B106" s="37"/>
      <c r="C106" s="183" t="s">
        <v>116</v>
      </c>
      <c r="D106" s="38"/>
      <c r="E106" s="38"/>
      <c r="F106" s="38"/>
      <c r="G106" s="38"/>
      <c r="H106" s="38"/>
      <c r="I106" s="138"/>
      <c r="J106" s="191">
        <f>ROUND(J107 + J108 + J109 + J110 + J111 + J112,2)</f>
        <v>0</v>
      </c>
      <c r="K106" s="38"/>
      <c r="L106" s="42"/>
      <c r="N106" s="192" t="s">
        <v>42</v>
      </c>
    </row>
    <row r="107" s="1" customFormat="1" ht="18" customHeight="1">
      <c r="B107" s="37"/>
      <c r="C107" s="38"/>
      <c r="D107" s="193" t="s">
        <v>117</v>
      </c>
      <c r="E107" s="194"/>
      <c r="F107" s="194"/>
      <c r="G107" s="38"/>
      <c r="H107" s="38"/>
      <c r="I107" s="138"/>
      <c r="J107" s="195">
        <v>0</v>
      </c>
      <c r="K107" s="38"/>
      <c r="L107" s="196"/>
      <c r="M107" s="138"/>
      <c r="N107" s="197" t="s">
        <v>43</v>
      </c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98" t="s">
        <v>118</v>
      </c>
      <c r="AZ107" s="138"/>
      <c r="BA107" s="138"/>
      <c r="BB107" s="138"/>
      <c r="BC107" s="138"/>
      <c r="BD107" s="138"/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98" t="s">
        <v>86</v>
      </c>
      <c r="BK107" s="138"/>
      <c r="BL107" s="138"/>
      <c r="BM107" s="138"/>
    </row>
    <row r="108" s="1" customFormat="1" ht="18" customHeight="1">
      <c r="B108" s="37"/>
      <c r="C108" s="38"/>
      <c r="D108" s="193" t="s">
        <v>119</v>
      </c>
      <c r="E108" s="194"/>
      <c r="F108" s="194"/>
      <c r="G108" s="38"/>
      <c r="H108" s="38"/>
      <c r="I108" s="138"/>
      <c r="J108" s="195">
        <v>0</v>
      </c>
      <c r="K108" s="38"/>
      <c r="L108" s="196"/>
      <c r="M108" s="138"/>
      <c r="N108" s="197" t="s">
        <v>43</v>
      </c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98" t="s">
        <v>118</v>
      </c>
      <c r="AZ108" s="138"/>
      <c r="BA108" s="138"/>
      <c r="BB108" s="138"/>
      <c r="BC108" s="138"/>
      <c r="BD108" s="138"/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98" t="s">
        <v>86</v>
      </c>
      <c r="BK108" s="138"/>
      <c r="BL108" s="138"/>
      <c r="BM108" s="138"/>
    </row>
    <row r="109" s="1" customFormat="1" ht="18" customHeight="1">
      <c r="B109" s="37"/>
      <c r="C109" s="38"/>
      <c r="D109" s="193" t="s">
        <v>120</v>
      </c>
      <c r="E109" s="194"/>
      <c r="F109" s="194"/>
      <c r="G109" s="38"/>
      <c r="H109" s="38"/>
      <c r="I109" s="138"/>
      <c r="J109" s="195">
        <v>0</v>
      </c>
      <c r="K109" s="38"/>
      <c r="L109" s="196"/>
      <c r="M109" s="138"/>
      <c r="N109" s="197" t="s">
        <v>43</v>
      </c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98" t="s">
        <v>118</v>
      </c>
      <c r="AZ109" s="138"/>
      <c r="BA109" s="138"/>
      <c r="BB109" s="138"/>
      <c r="BC109" s="138"/>
      <c r="BD109" s="138"/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98" t="s">
        <v>86</v>
      </c>
      <c r="BK109" s="138"/>
      <c r="BL109" s="138"/>
      <c r="BM109" s="138"/>
    </row>
    <row r="110" s="1" customFormat="1" ht="18" customHeight="1">
      <c r="B110" s="37"/>
      <c r="C110" s="38"/>
      <c r="D110" s="193" t="s">
        <v>121</v>
      </c>
      <c r="E110" s="194"/>
      <c r="F110" s="194"/>
      <c r="G110" s="38"/>
      <c r="H110" s="38"/>
      <c r="I110" s="138"/>
      <c r="J110" s="195">
        <v>0</v>
      </c>
      <c r="K110" s="38"/>
      <c r="L110" s="196"/>
      <c r="M110" s="138"/>
      <c r="N110" s="197" t="s">
        <v>43</v>
      </c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98" t="s">
        <v>118</v>
      </c>
      <c r="AZ110" s="138"/>
      <c r="BA110" s="138"/>
      <c r="BB110" s="138"/>
      <c r="BC110" s="138"/>
      <c r="BD110" s="138"/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98" t="s">
        <v>86</v>
      </c>
      <c r="BK110" s="138"/>
      <c r="BL110" s="138"/>
      <c r="BM110" s="138"/>
    </row>
    <row r="111" s="1" customFormat="1" ht="18" customHeight="1">
      <c r="B111" s="37"/>
      <c r="C111" s="38"/>
      <c r="D111" s="193" t="s">
        <v>122</v>
      </c>
      <c r="E111" s="194"/>
      <c r="F111" s="194"/>
      <c r="G111" s="38"/>
      <c r="H111" s="38"/>
      <c r="I111" s="138"/>
      <c r="J111" s="195">
        <v>0</v>
      </c>
      <c r="K111" s="38"/>
      <c r="L111" s="196"/>
      <c r="M111" s="138"/>
      <c r="N111" s="197" t="s">
        <v>43</v>
      </c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98" t="s">
        <v>118</v>
      </c>
      <c r="AZ111" s="138"/>
      <c r="BA111" s="138"/>
      <c r="BB111" s="138"/>
      <c r="BC111" s="138"/>
      <c r="BD111" s="138"/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98" t="s">
        <v>86</v>
      </c>
      <c r="BK111" s="138"/>
      <c r="BL111" s="138"/>
      <c r="BM111" s="138"/>
    </row>
    <row r="112" s="1" customFormat="1" ht="18" customHeight="1">
      <c r="B112" s="37"/>
      <c r="C112" s="38"/>
      <c r="D112" s="194" t="s">
        <v>123</v>
      </c>
      <c r="E112" s="38"/>
      <c r="F112" s="38"/>
      <c r="G112" s="38"/>
      <c r="H112" s="38"/>
      <c r="I112" s="138"/>
      <c r="J112" s="195">
        <f>ROUND(J30*T112,2)</f>
        <v>0</v>
      </c>
      <c r="K112" s="38"/>
      <c r="L112" s="196"/>
      <c r="M112" s="138"/>
      <c r="N112" s="197" t="s">
        <v>43</v>
      </c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98" t="s">
        <v>124</v>
      </c>
      <c r="AZ112" s="138"/>
      <c r="BA112" s="138"/>
      <c r="BB112" s="138"/>
      <c r="BC112" s="138"/>
      <c r="BD112" s="138"/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98" t="s">
        <v>86</v>
      </c>
      <c r="BK112" s="138"/>
      <c r="BL112" s="138"/>
      <c r="BM112" s="138"/>
    </row>
    <row r="113" s="1" customFormat="1">
      <c r="B113" s="37"/>
      <c r="C113" s="38"/>
      <c r="D113" s="38"/>
      <c r="E113" s="38"/>
      <c r="F113" s="38"/>
      <c r="G113" s="38"/>
      <c r="H113" s="38"/>
      <c r="I113" s="138"/>
      <c r="J113" s="38"/>
      <c r="K113" s="38"/>
      <c r="L113" s="42"/>
    </row>
    <row r="114" s="1" customFormat="1" ht="29.28" customHeight="1">
      <c r="B114" s="37"/>
      <c r="C114" s="200" t="s">
        <v>125</v>
      </c>
      <c r="D114" s="180"/>
      <c r="E114" s="180"/>
      <c r="F114" s="180"/>
      <c r="G114" s="180"/>
      <c r="H114" s="180"/>
      <c r="I114" s="181"/>
      <c r="J114" s="201">
        <f>ROUND(J96+J106,2)</f>
        <v>0</v>
      </c>
      <c r="K114" s="180"/>
      <c r="L114" s="42"/>
    </row>
    <row r="115" s="1" customFormat="1" ht="6.96" customHeight="1">
      <c r="B115" s="60"/>
      <c r="C115" s="61"/>
      <c r="D115" s="61"/>
      <c r="E115" s="61"/>
      <c r="F115" s="61"/>
      <c r="G115" s="61"/>
      <c r="H115" s="61"/>
      <c r="I115" s="174"/>
      <c r="J115" s="61"/>
      <c r="K115" s="61"/>
      <c r="L115" s="42"/>
    </row>
    <row r="119" s="1" customFormat="1" ht="6.96" customHeight="1">
      <c r="B119" s="62"/>
      <c r="C119" s="63"/>
      <c r="D119" s="63"/>
      <c r="E119" s="63"/>
      <c r="F119" s="63"/>
      <c r="G119" s="63"/>
      <c r="H119" s="63"/>
      <c r="I119" s="177"/>
      <c r="J119" s="63"/>
      <c r="K119" s="63"/>
      <c r="L119" s="42"/>
    </row>
    <row r="120" s="1" customFormat="1" ht="24.96" customHeight="1">
      <c r="B120" s="37"/>
      <c r="C120" s="22" t="s">
        <v>126</v>
      </c>
      <c r="D120" s="38"/>
      <c r="E120" s="38"/>
      <c r="F120" s="38"/>
      <c r="G120" s="38"/>
      <c r="H120" s="38"/>
      <c r="I120" s="138"/>
      <c r="J120" s="38"/>
      <c r="K120" s="38"/>
      <c r="L120" s="42"/>
    </row>
    <row r="121" s="1" customFormat="1" ht="6.96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="1" customFormat="1" ht="12" customHeight="1">
      <c r="B122" s="37"/>
      <c r="C122" s="31" t="s">
        <v>17</v>
      </c>
      <c r="D122" s="38"/>
      <c r="E122" s="38"/>
      <c r="F122" s="38"/>
      <c r="G122" s="38"/>
      <c r="H122" s="38"/>
      <c r="I122" s="138"/>
      <c r="J122" s="38"/>
      <c r="K122" s="38"/>
      <c r="L122" s="42"/>
    </row>
    <row r="123" s="1" customFormat="1" ht="16.5" customHeight="1">
      <c r="B123" s="37"/>
      <c r="C123" s="38"/>
      <c r="D123" s="38"/>
      <c r="E123" s="178" t="str">
        <f>E7</f>
        <v>Garáž č. 436/3 a přilehlý pozemek č. 436/2</v>
      </c>
      <c r="F123" s="31"/>
      <c r="G123" s="31"/>
      <c r="H123" s="31"/>
      <c r="I123" s="138"/>
      <c r="J123" s="38"/>
      <c r="K123" s="38"/>
      <c r="L123" s="42"/>
    </row>
    <row r="124" s="1" customFormat="1" ht="12" customHeight="1">
      <c r="B124" s="37"/>
      <c r="C124" s="31" t="s">
        <v>103</v>
      </c>
      <c r="D124" s="38"/>
      <c r="E124" s="38"/>
      <c r="F124" s="38"/>
      <c r="G124" s="38"/>
      <c r="H124" s="38"/>
      <c r="I124" s="138"/>
      <c r="J124" s="38"/>
      <c r="K124" s="38"/>
      <c r="L124" s="42"/>
    </row>
    <row r="125" s="1" customFormat="1" ht="16.5" customHeight="1">
      <c r="B125" s="37"/>
      <c r="C125" s="38"/>
      <c r="D125" s="38"/>
      <c r="E125" s="70" t="str">
        <f>E9</f>
        <v>03 - Dešťová kanalizace</v>
      </c>
      <c r="F125" s="38"/>
      <c r="G125" s="38"/>
      <c r="H125" s="38"/>
      <c r="I125" s="138"/>
      <c r="J125" s="38"/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38"/>
      <c r="J126" s="38"/>
      <c r="K126" s="38"/>
      <c r="L126" s="42"/>
    </row>
    <row r="127" s="1" customFormat="1" ht="12" customHeight="1">
      <c r="B127" s="37"/>
      <c r="C127" s="31" t="s">
        <v>21</v>
      </c>
      <c r="D127" s="38"/>
      <c r="E127" s="38"/>
      <c r="F127" s="26" t="str">
        <f>F12</f>
        <v xml:space="preserve"> </v>
      </c>
      <c r="G127" s="38"/>
      <c r="H127" s="38"/>
      <c r="I127" s="141" t="s">
        <v>23</v>
      </c>
      <c r="J127" s="73" t="str">
        <f>IF(J12="","",J12)</f>
        <v>20. 5. 2019</v>
      </c>
      <c r="K127" s="38"/>
      <c r="L127" s="42"/>
    </row>
    <row r="128" s="1" customFormat="1" ht="6.96" customHeight="1">
      <c r="B128" s="37"/>
      <c r="C128" s="38"/>
      <c r="D128" s="38"/>
      <c r="E128" s="38"/>
      <c r="F128" s="38"/>
      <c r="G128" s="38"/>
      <c r="H128" s="38"/>
      <c r="I128" s="138"/>
      <c r="J128" s="38"/>
      <c r="K128" s="38"/>
      <c r="L128" s="42"/>
    </row>
    <row r="129" s="1" customFormat="1" ht="27.9" customHeight="1">
      <c r="B129" s="37"/>
      <c r="C129" s="31" t="s">
        <v>25</v>
      </c>
      <c r="D129" s="38"/>
      <c r="E129" s="38"/>
      <c r="F129" s="26" t="str">
        <f>E15</f>
        <v>Muzeum Hlučínska</v>
      </c>
      <c r="G129" s="38"/>
      <c r="H129" s="38"/>
      <c r="I129" s="141" t="s">
        <v>31</v>
      </c>
      <c r="J129" s="35" t="str">
        <f>E21</f>
        <v>Ing. arch. Pavel Ksenič</v>
      </c>
      <c r="K129" s="38"/>
      <c r="L129" s="42"/>
    </row>
    <row r="130" s="1" customFormat="1" ht="15.15" customHeight="1">
      <c r="B130" s="37"/>
      <c r="C130" s="31" t="s">
        <v>29</v>
      </c>
      <c r="D130" s="38"/>
      <c r="E130" s="38"/>
      <c r="F130" s="26" t="str">
        <f>IF(E18="","",E18)</f>
        <v>Vyplň údaj</v>
      </c>
      <c r="G130" s="38"/>
      <c r="H130" s="38"/>
      <c r="I130" s="141" t="s">
        <v>34</v>
      </c>
      <c r="J130" s="35" t="str">
        <f>E24</f>
        <v>Ladislav Pekárek</v>
      </c>
      <c r="K130" s="38"/>
      <c r="L130" s="42"/>
    </row>
    <row r="131" s="1" customFormat="1" ht="10.32" customHeight="1">
      <c r="B131" s="37"/>
      <c r="C131" s="38"/>
      <c r="D131" s="38"/>
      <c r="E131" s="38"/>
      <c r="F131" s="38"/>
      <c r="G131" s="38"/>
      <c r="H131" s="38"/>
      <c r="I131" s="138"/>
      <c r="J131" s="38"/>
      <c r="K131" s="38"/>
      <c r="L131" s="42"/>
    </row>
    <row r="132" s="9" customFormat="1" ht="29.28" customHeight="1">
      <c r="B132" s="202"/>
      <c r="C132" s="203" t="s">
        <v>127</v>
      </c>
      <c r="D132" s="204" t="s">
        <v>63</v>
      </c>
      <c r="E132" s="204" t="s">
        <v>59</v>
      </c>
      <c r="F132" s="204" t="s">
        <v>60</v>
      </c>
      <c r="G132" s="204" t="s">
        <v>128</v>
      </c>
      <c r="H132" s="204" t="s">
        <v>129</v>
      </c>
      <c r="I132" s="205" t="s">
        <v>130</v>
      </c>
      <c r="J132" s="204" t="s">
        <v>110</v>
      </c>
      <c r="K132" s="206" t="s">
        <v>131</v>
      </c>
      <c r="L132" s="207"/>
      <c r="M132" s="94" t="s">
        <v>1</v>
      </c>
      <c r="N132" s="95" t="s">
        <v>42</v>
      </c>
      <c r="O132" s="95" t="s">
        <v>132</v>
      </c>
      <c r="P132" s="95" t="s">
        <v>133</v>
      </c>
      <c r="Q132" s="95" t="s">
        <v>134</v>
      </c>
      <c r="R132" s="95" t="s">
        <v>135</v>
      </c>
      <c r="S132" s="95" t="s">
        <v>136</v>
      </c>
      <c r="T132" s="96" t="s">
        <v>137</v>
      </c>
    </row>
    <row r="133" s="1" customFormat="1" ht="22.8" customHeight="1">
      <c r="B133" s="37"/>
      <c r="C133" s="101" t="s">
        <v>138</v>
      </c>
      <c r="D133" s="38"/>
      <c r="E133" s="38"/>
      <c r="F133" s="38"/>
      <c r="G133" s="38"/>
      <c r="H133" s="38"/>
      <c r="I133" s="138"/>
      <c r="J133" s="208">
        <f>BK133</f>
        <v>0</v>
      </c>
      <c r="K133" s="38"/>
      <c r="L133" s="42"/>
      <c r="M133" s="97"/>
      <c r="N133" s="98"/>
      <c r="O133" s="98"/>
      <c r="P133" s="209">
        <f>P134+P160+P171+P174+P178+P180+P182</f>
        <v>0</v>
      </c>
      <c r="Q133" s="98"/>
      <c r="R133" s="209">
        <f>R134+R160+R171+R174+R178+R180+R182</f>
        <v>29.162985980000002</v>
      </c>
      <c r="S133" s="98"/>
      <c r="T133" s="210">
        <f>T134+T160+T171+T174+T178+T180+T182</f>
        <v>0.0090900000000000009</v>
      </c>
      <c r="AT133" s="16" t="s">
        <v>77</v>
      </c>
      <c r="AU133" s="16" t="s">
        <v>112</v>
      </c>
      <c r="BK133" s="211">
        <f>BK134+BK160+BK171+BK174+BK178+BK180+BK182</f>
        <v>0</v>
      </c>
    </row>
    <row r="134" s="10" customFormat="1" ht="25.92" customHeight="1">
      <c r="B134" s="212"/>
      <c r="C134" s="213"/>
      <c r="D134" s="214" t="s">
        <v>77</v>
      </c>
      <c r="E134" s="215" t="s">
        <v>86</v>
      </c>
      <c r="F134" s="215" t="s">
        <v>139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SUM(P135:P159)</f>
        <v>0</v>
      </c>
      <c r="Q134" s="220"/>
      <c r="R134" s="221">
        <f>SUM(R135:R159)</f>
        <v>5.0120000000000005</v>
      </c>
      <c r="S134" s="220"/>
      <c r="T134" s="222">
        <f>SUM(T135:T159)</f>
        <v>0</v>
      </c>
      <c r="AR134" s="223" t="s">
        <v>86</v>
      </c>
      <c r="AT134" s="224" t="s">
        <v>77</v>
      </c>
      <c r="AU134" s="224" t="s">
        <v>78</v>
      </c>
      <c r="AY134" s="223" t="s">
        <v>140</v>
      </c>
      <c r="BK134" s="225">
        <f>SUM(BK135:BK159)</f>
        <v>0</v>
      </c>
    </row>
    <row r="135" s="1" customFormat="1" ht="24" customHeight="1">
      <c r="B135" s="37"/>
      <c r="C135" s="226" t="s">
        <v>86</v>
      </c>
      <c r="D135" s="226" t="s">
        <v>141</v>
      </c>
      <c r="E135" s="227" t="s">
        <v>251</v>
      </c>
      <c r="F135" s="228" t="s">
        <v>252</v>
      </c>
      <c r="G135" s="229" t="s">
        <v>154</v>
      </c>
      <c r="H135" s="230">
        <v>3.6019999999999999</v>
      </c>
      <c r="I135" s="231"/>
      <c r="J135" s="232">
        <f>ROUND(I135*H135,2)</f>
        <v>0</v>
      </c>
      <c r="K135" s="228" t="s">
        <v>145</v>
      </c>
      <c r="L135" s="42"/>
      <c r="M135" s="233" t="s">
        <v>1</v>
      </c>
      <c r="N135" s="234" t="s">
        <v>43</v>
      </c>
      <c r="O135" s="85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AR135" s="237" t="s">
        <v>146</v>
      </c>
      <c r="AT135" s="237" t="s">
        <v>141</v>
      </c>
      <c r="AU135" s="237" t="s">
        <v>86</v>
      </c>
      <c r="AY135" s="16" t="s">
        <v>140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6" t="s">
        <v>86</v>
      </c>
      <c r="BK135" s="238">
        <f>ROUND(I135*H135,2)</f>
        <v>0</v>
      </c>
      <c r="BL135" s="16" t="s">
        <v>146</v>
      </c>
      <c r="BM135" s="237" t="s">
        <v>956</v>
      </c>
    </row>
    <row r="136" s="12" customFormat="1">
      <c r="B136" s="250"/>
      <c r="C136" s="251"/>
      <c r="D136" s="241" t="s">
        <v>156</v>
      </c>
      <c r="E136" s="252" t="s">
        <v>948</v>
      </c>
      <c r="F136" s="253" t="s">
        <v>957</v>
      </c>
      <c r="G136" s="251"/>
      <c r="H136" s="254">
        <v>3.6019999999999999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AT136" s="260" t="s">
        <v>156</v>
      </c>
      <c r="AU136" s="260" t="s">
        <v>86</v>
      </c>
      <c r="AV136" s="12" t="s">
        <v>88</v>
      </c>
      <c r="AW136" s="12" t="s">
        <v>33</v>
      </c>
      <c r="AX136" s="12" t="s">
        <v>86</v>
      </c>
      <c r="AY136" s="260" t="s">
        <v>140</v>
      </c>
    </row>
    <row r="137" s="1" customFormat="1" ht="24" customHeight="1">
      <c r="B137" s="37"/>
      <c r="C137" s="226" t="s">
        <v>88</v>
      </c>
      <c r="D137" s="226" t="s">
        <v>141</v>
      </c>
      <c r="E137" s="227" t="s">
        <v>257</v>
      </c>
      <c r="F137" s="228" t="s">
        <v>258</v>
      </c>
      <c r="G137" s="229" t="s">
        <v>154</v>
      </c>
      <c r="H137" s="230">
        <v>3.6019999999999999</v>
      </c>
      <c r="I137" s="231"/>
      <c r="J137" s="232">
        <f>ROUND(I137*H137,2)</f>
        <v>0</v>
      </c>
      <c r="K137" s="228" t="s">
        <v>145</v>
      </c>
      <c r="L137" s="42"/>
      <c r="M137" s="233" t="s">
        <v>1</v>
      </c>
      <c r="N137" s="234" t="s">
        <v>43</v>
      </c>
      <c r="O137" s="85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AR137" s="237" t="s">
        <v>146</v>
      </c>
      <c r="AT137" s="237" t="s">
        <v>141</v>
      </c>
      <c r="AU137" s="237" t="s">
        <v>86</v>
      </c>
      <c r="AY137" s="16" t="s">
        <v>140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6" t="s">
        <v>86</v>
      </c>
      <c r="BK137" s="238">
        <f>ROUND(I137*H137,2)</f>
        <v>0</v>
      </c>
      <c r="BL137" s="16" t="s">
        <v>146</v>
      </c>
      <c r="BM137" s="237" t="s">
        <v>958</v>
      </c>
    </row>
    <row r="138" s="12" customFormat="1">
      <c r="B138" s="250"/>
      <c r="C138" s="251"/>
      <c r="D138" s="241" t="s">
        <v>156</v>
      </c>
      <c r="E138" s="252" t="s">
        <v>1</v>
      </c>
      <c r="F138" s="253" t="s">
        <v>948</v>
      </c>
      <c r="G138" s="251"/>
      <c r="H138" s="254">
        <v>3.6019999999999999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AT138" s="260" t="s">
        <v>156</v>
      </c>
      <c r="AU138" s="260" t="s">
        <v>86</v>
      </c>
      <c r="AV138" s="12" t="s">
        <v>88</v>
      </c>
      <c r="AW138" s="12" t="s">
        <v>33</v>
      </c>
      <c r="AX138" s="12" t="s">
        <v>86</v>
      </c>
      <c r="AY138" s="260" t="s">
        <v>140</v>
      </c>
    </row>
    <row r="139" s="1" customFormat="1" ht="36" customHeight="1">
      <c r="B139" s="37"/>
      <c r="C139" s="226" t="s">
        <v>151</v>
      </c>
      <c r="D139" s="226" t="s">
        <v>141</v>
      </c>
      <c r="E139" s="227" t="s">
        <v>959</v>
      </c>
      <c r="F139" s="228" t="s">
        <v>960</v>
      </c>
      <c r="G139" s="229" t="s">
        <v>154</v>
      </c>
      <c r="H139" s="230">
        <v>10.208</v>
      </c>
      <c r="I139" s="231"/>
      <c r="J139" s="232">
        <f>ROUND(I139*H139,2)</f>
        <v>0</v>
      </c>
      <c r="K139" s="228" t="s">
        <v>145</v>
      </c>
      <c r="L139" s="42"/>
      <c r="M139" s="233" t="s">
        <v>1</v>
      </c>
      <c r="N139" s="234" t="s">
        <v>43</v>
      </c>
      <c r="O139" s="85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AR139" s="237" t="s">
        <v>146</v>
      </c>
      <c r="AT139" s="237" t="s">
        <v>141</v>
      </c>
      <c r="AU139" s="237" t="s">
        <v>86</v>
      </c>
      <c r="AY139" s="16" t="s">
        <v>140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6" t="s">
        <v>86</v>
      </c>
      <c r="BK139" s="238">
        <f>ROUND(I139*H139,2)</f>
        <v>0</v>
      </c>
      <c r="BL139" s="16" t="s">
        <v>146</v>
      </c>
      <c r="BM139" s="237" t="s">
        <v>961</v>
      </c>
    </row>
    <row r="140" s="12" customFormat="1">
      <c r="B140" s="250"/>
      <c r="C140" s="251"/>
      <c r="D140" s="241" t="s">
        <v>156</v>
      </c>
      <c r="E140" s="252" t="s">
        <v>951</v>
      </c>
      <c r="F140" s="253" t="s">
        <v>962</v>
      </c>
      <c r="G140" s="251"/>
      <c r="H140" s="254">
        <v>10.208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AT140" s="260" t="s">
        <v>156</v>
      </c>
      <c r="AU140" s="260" t="s">
        <v>86</v>
      </c>
      <c r="AV140" s="12" t="s">
        <v>88</v>
      </c>
      <c r="AW140" s="12" t="s">
        <v>33</v>
      </c>
      <c r="AX140" s="12" t="s">
        <v>86</v>
      </c>
      <c r="AY140" s="260" t="s">
        <v>140</v>
      </c>
    </row>
    <row r="141" s="1" customFormat="1" ht="36" customHeight="1">
      <c r="B141" s="37"/>
      <c r="C141" s="226" t="s">
        <v>146</v>
      </c>
      <c r="D141" s="226" t="s">
        <v>141</v>
      </c>
      <c r="E141" s="227" t="s">
        <v>963</v>
      </c>
      <c r="F141" s="228" t="s">
        <v>964</v>
      </c>
      <c r="G141" s="229" t="s">
        <v>154</v>
      </c>
      <c r="H141" s="230">
        <v>10.208</v>
      </c>
      <c r="I141" s="231"/>
      <c r="J141" s="232">
        <f>ROUND(I141*H141,2)</f>
        <v>0</v>
      </c>
      <c r="K141" s="228" t="s">
        <v>145</v>
      </c>
      <c r="L141" s="42"/>
      <c r="M141" s="233" t="s">
        <v>1</v>
      </c>
      <c r="N141" s="234" t="s">
        <v>43</v>
      </c>
      <c r="O141" s="85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AR141" s="237" t="s">
        <v>146</v>
      </c>
      <c r="AT141" s="237" t="s">
        <v>141</v>
      </c>
      <c r="AU141" s="237" t="s">
        <v>86</v>
      </c>
      <c r="AY141" s="16" t="s">
        <v>140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6" t="s">
        <v>86</v>
      </c>
      <c r="BK141" s="238">
        <f>ROUND(I141*H141,2)</f>
        <v>0</v>
      </c>
      <c r="BL141" s="16" t="s">
        <v>146</v>
      </c>
      <c r="BM141" s="237" t="s">
        <v>965</v>
      </c>
    </row>
    <row r="142" s="12" customFormat="1">
      <c r="B142" s="250"/>
      <c r="C142" s="251"/>
      <c r="D142" s="241" t="s">
        <v>156</v>
      </c>
      <c r="E142" s="252" t="s">
        <v>1</v>
      </c>
      <c r="F142" s="253" t="s">
        <v>951</v>
      </c>
      <c r="G142" s="251"/>
      <c r="H142" s="254">
        <v>10.208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AT142" s="260" t="s">
        <v>156</v>
      </c>
      <c r="AU142" s="260" t="s">
        <v>86</v>
      </c>
      <c r="AV142" s="12" t="s">
        <v>88</v>
      </c>
      <c r="AW142" s="12" t="s">
        <v>33</v>
      </c>
      <c r="AX142" s="12" t="s">
        <v>86</v>
      </c>
      <c r="AY142" s="260" t="s">
        <v>140</v>
      </c>
    </row>
    <row r="143" s="1" customFormat="1" ht="24" customHeight="1">
      <c r="B143" s="37"/>
      <c r="C143" s="226" t="s">
        <v>162</v>
      </c>
      <c r="D143" s="226" t="s">
        <v>141</v>
      </c>
      <c r="E143" s="227" t="s">
        <v>966</v>
      </c>
      <c r="F143" s="228" t="s">
        <v>967</v>
      </c>
      <c r="G143" s="229" t="s">
        <v>154</v>
      </c>
      <c r="H143" s="230">
        <v>10.208</v>
      </c>
      <c r="I143" s="231"/>
      <c r="J143" s="232">
        <f>ROUND(I143*H143,2)</f>
        <v>0</v>
      </c>
      <c r="K143" s="228" t="s">
        <v>145</v>
      </c>
      <c r="L143" s="42"/>
      <c r="M143" s="233" t="s">
        <v>1</v>
      </c>
      <c r="N143" s="234" t="s">
        <v>43</v>
      </c>
      <c r="O143" s="85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AR143" s="237" t="s">
        <v>146</v>
      </c>
      <c r="AT143" s="237" t="s">
        <v>141</v>
      </c>
      <c r="AU143" s="237" t="s">
        <v>86</v>
      </c>
      <c r="AY143" s="16" t="s">
        <v>140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6" t="s">
        <v>86</v>
      </c>
      <c r="BK143" s="238">
        <f>ROUND(I143*H143,2)</f>
        <v>0</v>
      </c>
      <c r="BL143" s="16" t="s">
        <v>146</v>
      </c>
      <c r="BM143" s="237" t="s">
        <v>968</v>
      </c>
    </row>
    <row r="144" s="12" customFormat="1">
      <c r="B144" s="250"/>
      <c r="C144" s="251"/>
      <c r="D144" s="241" t="s">
        <v>156</v>
      </c>
      <c r="E144" s="252" t="s">
        <v>1</v>
      </c>
      <c r="F144" s="253" t="s">
        <v>951</v>
      </c>
      <c r="G144" s="251"/>
      <c r="H144" s="254">
        <v>10.208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AT144" s="260" t="s">
        <v>156</v>
      </c>
      <c r="AU144" s="260" t="s">
        <v>86</v>
      </c>
      <c r="AV144" s="12" t="s">
        <v>88</v>
      </c>
      <c r="AW144" s="12" t="s">
        <v>33</v>
      </c>
      <c r="AX144" s="12" t="s">
        <v>86</v>
      </c>
      <c r="AY144" s="260" t="s">
        <v>140</v>
      </c>
    </row>
    <row r="145" s="1" customFormat="1" ht="24" customHeight="1">
      <c r="B145" s="37"/>
      <c r="C145" s="226" t="s">
        <v>166</v>
      </c>
      <c r="D145" s="226" t="s">
        <v>141</v>
      </c>
      <c r="E145" s="227" t="s">
        <v>163</v>
      </c>
      <c r="F145" s="228" t="s">
        <v>164</v>
      </c>
      <c r="G145" s="229" t="s">
        <v>154</v>
      </c>
      <c r="H145" s="230">
        <v>11.864000000000001</v>
      </c>
      <c r="I145" s="231"/>
      <c r="J145" s="232">
        <f>ROUND(I145*H145,2)</f>
        <v>0</v>
      </c>
      <c r="K145" s="228" t="s">
        <v>145</v>
      </c>
      <c r="L145" s="42"/>
      <c r="M145" s="233" t="s">
        <v>1</v>
      </c>
      <c r="N145" s="234" t="s">
        <v>43</v>
      </c>
      <c r="O145" s="85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AR145" s="237" t="s">
        <v>146</v>
      </c>
      <c r="AT145" s="237" t="s">
        <v>141</v>
      </c>
      <c r="AU145" s="237" t="s">
        <v>86</v>
      </c>
      <c r="AY145" s="16" t="s">
        <v>140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6" t="s">
        <v>86</v>
      </c>
      <c r="BK145" s="238">
        <f>ROUND(I145*H145,2)</f>
        <v>0</v>
      </c>
      <c r="BL145" s="16" t="s">
        <v>146</v>
      </c>
      <c r="BM145" s="237" t="s">
        <v>969</v>
      </c>
    </row>
    <row r="146" s="12" customFormat="1">
      <c r="B146" s="250"/>
      <c r="C146" s="251"/>
      <c r="D146" s="241" t="s">
        <v>156</v>
      </c>
      <c r="E146" s="252" t="s">
        <v>1</v>
      </c>
      <c r="F146" s="253" t="s">
        <v>970</v>
      </c>
      <c r="G146" s="251"/>
      <c r="H146" s="254">
        <v>11.864000000000001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AT146" s="260" t="s">
        <v>156</v>
      </c>
      <c r="AU146" s="260" t="s">
        <v>86</v>
      </c>
      <c r="AV146" s="12" t="s">
        <v>88</v>
      </c>
      <c r="AW146" s="12" t="s">
        <v>33</v>
      </c>
      <c r="AX146" s="12" t="s">
        <v>86</v>
      </c>
      <c r="AY146" s="260" t="s">
        <v>140</v>
      </c>
    </row>
    <row r="147" s="1" customFormat="1" ht="16.5" customHeight="1">
      <c r="B147" s="37"/>
      <c r="C147" s="226" t="s">
        <v>171</v>
      </c>
      <c r="D147" s="226" t="s">
        <v>141</v>
      </c>
      <c r="E147" s="227" t="s">
        <v>172</v>
      </c>
      <c r="F147" s="228" t="s">
        <v>173</v>
      </c>
      <c r="G147" s="229" t="s">
        <v>154</v>
      </c>
      <c r="H147" s="230">
        <v>11.864000000000001</v>
      </c>
      <c r="I147" s="231"/>
      <c r="J147" s="232">
        <f>ROUND(I147*H147,2)</f>
        <v>0</v>
      </c>
      <c r="K147" s="228" t="s">
        <v>145</v>
      </c>
      <c r="L147" s="42"/>
      <c r="M147" s="233" t="s">
        <v>1</v>
      </c>
      <c r="N147" s="234" t="s">
        <v>43</v>
      </c>
      <c r="O147" s="85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AR147" s="237" t="s">
        <v>146</v>
      </c>
      <c r="AT147" s="237" t="s">
        <v>141</v>
      </c>
      <c r="AU147" s="237" t="s">
        <v>86</v>
      </c>
      <c r="AY147" s="16" t="s">
        <v>140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6" t="s">
        <v>86</v>
      </c>
      <c r="BK147" s="238">
        <f>ROUND(I147*H147,2)</f>
        <v>0</v>
      </c>
      <c r="BL147" s="16" t="s">
        <v>146</v>
      </c>
      <c r="BM147" s="237" t="s">
        <v>971</v>
      </c>
    </row>
    <row r="148" s="1" customFormat="1" ht="24" customHeight="1">
      <c r="B148" s="37"/>
      <c r="C148" s="226" t="s">
        <v>177</v>
      </c>
      <c r="D148" s="226" t="s">
        <v>141</v>
      </c>
      <c r="E148" s="227" t="s">
        <v>262</v>
      </c>
      <c r="F148" s="228" t="s">
        <v>216</v>
      </c>
      <c r="G148" s="229" t="s">
        <v>200</v>
      </c>
      <c r="H148" s="230">
        <v>21.355</v>
      </c>
      <c r="I148" s="231"/>
      <c r="J148" s="232">
        <f>ROUND(I148*H148,2)</f>
        <v>0</v>
      </c>
      <c r="K148" s="228" t="s">
        <v>145</v>
      </c>
      <c r="L148" s="42"/>
      <c r="M148" s="233" t="s">
        <v>1</v>
      </c>
      <c r="N148" s="234" t="s">
        <v>43</v>
      </c>
      <c r="O148" s="85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AR148" s="237" t="s">
        <v>146</v>
      </c>
      <c r="AT148" s="237" t="s">
        <v>141</v>
      </c>
      <c r="AU148" s="237" t="s">
        <v>86</v>
      </c>
      <c r="AY148" s="16" t="s">
        <v>140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6" t="s">
        <v>86</v>
      </c>
      <c r="BK148" s="238">
        <f>ROUND(I148*H148,2)</f>
        <v>0</v>
      </c>
      <c r="BL148" s="16" t="s">
        <v>146</v>
      </c>
      <c r="BM148" s="237" t="s">
        <v>972</v>
      </c>
    </row>
    <row r="149" s="12" customFormat="1">
      <c r="B149" s="250"/>
      <c r="C149" s="251"/>
      <c r="D149" s="241" t="s">
        <v>156</v>
      </c>
      <c r="E149" s="251"/>
      <c r="F149" s="253" t="s">
        <v>973</v>
      </c>
      <c r="G149" s="251"/>
      <c r="H149" s="254">
        <v>21.355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156</v>
      </c>
      <c r="AU149" s="260" t="s">
        <v>86</v>
      </c>
      <c r="AV149" s="12" t="s">
        <v>88</v>
      </c>
      <c r="AW149" s="12" t="s">
        <v>4</v>
      </c>
      <c r="AX149" s="12" t="s">
        <v>86</v>
      </c>
      <c r="AY149" s="260" t="s">
        <v>140</v>
      </c>
    </row>
    <row r="150" s="1" customFormat="1" ht="24" customHeight="1">
      <c r="B150" s="37"/>
      <c r="C150" s="226" t="s">
        <v>175</v>
      </c>
      <c r="D150" s="226" t="s">
        <v>141</v>
      </c>
      <c r="E150" s="227" t="s">
        <v>974</v>
      </c>
      <c r="F150" s="228" t="s">
        <v>975</v>
      </c>
      <c r="G150" s="229" t="s">
        <v>154</v>
      </c>
      <c r="H150" s="230">
        <v>1.946</v>
      </c>
      <c r="I150" s="231"/>
      <c r="J150" s="232">
        <f>ROUND(I150*H150,2)</f>
        <v>0</v>
      </c>
      <c r="K150" s="228" t="s">
        <v>145</v>
      </c>
      <c r="L150" s="42"/>
      <c r="M150" s="233" t="s">
        <v>1</v>
      </c>
      <c r="N150" s="234" t="s">
        <v>43</v>
      </c>
      <c r="O150" s="85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AR150" s="237" t="s">
        <v>146</v>
      </c>
      <c r="AT150" s="237" t="s">
        <v>141</v>
      </c>
      <c r="AU150" s="237" t="s">
        <v>86</v>
      </c>
      <c r="AY150" s="16" t="s">
        <v>140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6" t="s">
        <v>86</v>
      </c>
      <c r="BK150" s="238">
        <f>ROUND(I150*H150,2)</f>
        <v>0</v>
      </c>
      <c r="BL150" s="16" t="s">
        <v>146</v>
      </c>
      <c r="BM150" s="237" t="s">
        <v>976</v>
      </c>
    </row>
    <row r="151" s="12" customFormat="1">
      <c r="B151" s="250"/>
      <c r="C151" s="251"/>
      <c r="D151" s="241" t="s">
        <v>156</v>
      </c>
      <c r="E151" s="252" t="s">
        <v>1</v>
      </c>
      <c r="F151" s="253" t="s">
        <v>977</v>
      </c>
      <c r="G151" s="251"/>
      <c r="H151" s="254">
        <v>1.946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AT151" s="260" t="s">
        <v>156</v>
      </c>
      <c r="AU151" s="260" t="s">
        <v>86</v>
      </c>
      <c r="AV151" s="12" t="s">
        <v>88</v>
      </c>
      <c r="AW151" s="12" t="s">
        <v>33</v>
      </c>
      <c r="AX151" s="12" t="s">
        <v>86</v>
      </c>
      <c r="AY151" s="260" t="s">
        <v>140</v>
      </c>
    </row>
    <row r="152" s="1" customFormat="1" ht="16.5" customHeight="1">
      <c r="B152" s="37"/>
      <c r="C152" s="283" t="s">
        <v>187</v>
      </c>
      <c r="D152" s="283" t="s">
        <v>321</v>
      </c>
      <c r="E152" s="284" t="s">
        <v>978</v>
      </c>
      <c r="F152" s="285" t="s">
        <v>979</v>
      </c>
      <c r="G152" s="286" t="s">
        <v>200</v>
      </c>
      <c r="H152" s="287">
        <v>3.8919999999999999</v>
      </c>
      <c r="I152" s="288"/>
      <c r="J152" s="289">
        <f>ROUND(I152*H152,2)</f>
        <v>0</v>
      </c>
      <c r="K152" s="285" t="s">
        <v>145</v>
      </c>
      <c r="L152" s="290"/>
      <c r="M152" s="291" t="s">
        <v>1</v>
      </c>
      <c r="N152" s="292" t="s">
        <v>43</v>
      </c>
      <c r="O152" s="85"/>
      <c r="P152" s="235">
        <f>O152*H152</f>
        <v>0</v>
      </c>
      <c r="Q152" s="235">
        <v>1</v>
      </c>
      <c r="R152" s="235">
        <f>Q152*H152</f>
        <v>3.8919999999999999</v>
      </c>
      <c r="S152" s="235">
        <v>0</v>
      </c>
      <c r="T152" s="236">
        <f>S152*H152</f>
        <v>0</v>
      </c>
      <c r="AR152" s="237" t="s">
        <v>177</v>
      </c>
      <c r="AT152" s="237" t="s">
        <v>321</v>
      </c>
      <c r="AU152" s="237" t="s">
        <v>86</v>
      </c>
      <c r="AY152" s="16" t="s">
        <v>140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6" t="s">
        <v>86</v>
      </c>
      <c r="BK152" s="238">
        <f>ROUND(I152*H152,2)</f>
        <v>0</v>
      </c>
      <c r="BL152" s="16" t="s">
        <v>146</v>
      </c>
      <c r="BM152" s="237" t="s">
        <v>980</v>
      </c>
    </row>
    <row r="153" s="12" customFormat="1">
      <c r="B153" s="250"/>
      <c r="C153" s="251"/>
      <c r="D153" s="241" t="s">
        <v>156</v>
      </c>
      <c r="E153" s="251"/>
      <c r="F153" s="253" t="s">
        <v>981</v>
      </c>
      <c r="G153" s="251"/>
      <c r="H153" s="254">
        <v>3.8919999999999999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AT153" s="260" t="s">
        <v>156</v>
      </c>
      <c r="AU153" s="260" t="s">
        <v>86</v>
      </c>
      <c r="AV153" s="12" t="s">
        <v>88</v>
      </c>
      <c r="AW153" s="12" t="s">
        <v>4</v>
      </c>
      <c r="AX153" s="12" t="s">
        <v>86</v>
      </c>
      <c r="AY153" s="260" t="s">
        <v>140</v>
      </c>
    </row>
    <row r="154" s="1" customFormat="1" ht="24" customHeight="1">
      <c r="B154" s="37"/>
      <c r="C154" s="226" t="s">
        <v>197</v>
      </c>
      <c r="D154" s="226" t="s">
        <v>141</v>
      </c>
      <c r="E154" s="227" t="s">
        <v>982</v>
      </c>
      <c r="F154" s="228" t="s">
        <v>983</v>
      </c>
      <c r="G154" s="229" t="s">
        <v>154</v>
      </c>
      <c r="H154" s="230">
        <v>1.1200000000000001</v>
      </c>
      <c r="I154" s="231"/>
      <c r="J154" s="232">
        <f>ROUND(I154*H154,2)</f>
        <v>0</v>
      </c>
      <c r="K154" s="228" t="s">
        <v>145</v>
      </c>
      <c r="L154" s="42"/>
      <c r="M154" s="233" t="s">
        <v>1</v>
      </c>
      <c r="N154" s="234" t="s">
        <v>43</v>
      </c>
      <c r="O154" s="85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AR154" s="237" t="s">
        <v>146</v>
      </c>
      <c r="AT154" s="237" t="s">
        <v>141</v>
      </c>
      <c r="AU154" s="237" t="s">
        <v>86</v>
      </c>
      <c r="AY154" s="16" t="s">
        <v>140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6" t="s">
        <v>86</v>
      </c>
      <c r="BK154" s="238">
        <f>ROUND(I154*H154,2)</f>
        <v>0</v>
      </c>
      <c r="BL154" s="16" t="s">
        <v>146</v>
      </c>
      <c r="BM154" s="237" t="s">
        <v>984</v>
      </c>
    </row>
    <row r="155" s="12" customFormat="1">
      <c r="B155" s="250"/>
      <c r="C155" s="251"/>
      <c r="D155" s="241" t="s">
        <v>156</v>
      </c>
      <c r="E155" s="252" t="s">
        <v>945</v>
      </c>
      <c r="F155" s="253" t="s">
        <v>985</v>
      </c>
      <c r="G155" s="251"/>
      <c r="H155" s="254">
        <v>1.242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AT155" s="260" t="s">
        <v>156</v>
      </c>
      <c r="AU155" s="260" t="s">
        <v>86</v>
      </c>
      <c r="AV155" s="12" t="s">
        <v>88</v>
      </c>
      <c r="AW155" s="12" t="s">
        <v>33</v>
      </c>
      <c r="AX155" s="12" t="s">
        <v>78</v>
      </c>
      <c r="AY155" s="260" t="s">
        <v>140</v>
      </c>
    </row>
    <row r="156" s="12" customFormat="1">
      <c r="B156" s="250"/>
      <c r="C156" s="251"/>
      <c r="D156" s="241" t="s">
        <v>156</v>
      </c>
      <c r="E156" s="252" t="s">
        <v>1</v>
      </c>
      <c r="F156" s="253" t="s">
        <v>986</v>
      </c>
      <c r="G156" s="251"/>
      <c r="H156" s="254">
        <v>-0.122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AT156" s="260" t="s">
        <v>156</v>
      </c>
      <c r="AU156" s="260" t="s">
        <v>86</v>
      </c>
      <c r="AV156" s="12" t="s">
        <v>88</v>
      </c>
      <c r="AW156" s="12" t="s">
        <v>33</v>
      </c>
      <c r="AX156" s="12" t="s">
        <v>78</v>
      </c>
      <c r="AY156" s="260" t="s">
        <v>140</v>
      </c>
    </row>
    <row r="157" s="13" customFormat="1">
      <c r="B157" s="261"/>
      <c r="C157" s="262"/>
      <c r="D157" s="241" t="s">
        <v>156</v>
      </c>
      <c r="E157" s="263" t="s">
        <v>1</v>
      </c>
      <c r="F157" s="264" t="s">
        <v>194</v>
      </c>
      <c r="G157" s="262"/>
      <c r="H157" s="265">
        <v>1.1200000000000001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AT157" s="271" t="s">
        <v>156</v>
      </c>
      <c r="AU157" s="271" t="s">
        <v>86</v>
      </c>
      <c r="AV157" s="13" t="s">
        <v>146</v>
      </c>
      <c r="AW157" s="13" t="s">
        <v>33</v>
      </c>
      <c r="AX157" s="13" t="s">
        <v>86</v>
      </c>
      <c r="AY157" s="271" t="s">
        <v>140</v>
      </c>
    </row>
    <row r="158" s="1" customFormat="1" ht="16.5" customHeight="1">
      <c r="B158" s="37"/>
      <c r="C158" s="283" t="s">
        <v>202</v>
      </c>
      <c r="D158" s="283" t="s">
        <v>321</v>
      </c>
      <c r="E158" s="284" t="s">
        <v>987</v>
      </c>
      <c r="F158" s="285" t="s">
        <v>988</v>
      </c>
      <c r="G158" s="286" t="s">
        <v>200</v>
      </c>
      <c r="H158" s="287">
        <v>1.1200000000000001</v>
      </c>
      <c r="I158" s="288"/>
      <c r="J158" s="289">
        <f>ROUND(I158*H158,2)</f>
        <v>0</v>
      </c>
      <c r="K158" s="285" t="s">
        <v>145</v>
      </c>
      <c r="L158" s="290"/>
      <c r="M158" s="291" t="s">
        <v>1</v>
      </c>
      <c r="N158" s="292" t="s">
        <v>43</v>
      </c>
      <c r="O158" s="85"/>
      <c r="P158" s="235">
        <f>O158*H158</f>
        <v>0</v>
      </c>
      <c r="Q158" s="235">
        <v>1</v>
      </c>
      <c r="R158" s="235">
        <f>Q158*H158</f>
        <v>1.1200000000000001</v>
      </c>
      <c r="S158" s="235">
        <v>0</v>
      </c>
      <c r="T158" s="236">
        <f>S158*H158</f>
        <v>0</v>
      </c>
      <c r="AR158" s="237" t="s">
        <v>177</v>
      </c>
      <c r="AT158" s="237" t="s">
        <v>321</v>
      </c>
      <c r="AU158" s="237" t="s">
        <v>86</v>
      </c>
      <c r="AY158" s="16" t="s">
        <v>140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6" t="s">
        <v>86</v>
      </c>
      <c r="BK158" s="238">
        <f>ROUND(I158*H158,2)</f>
        <v>0</v>
      </c>
      <c r="BL158" s="16" t="s">
        <v>146</v>
      </c>
      <c r="BM158" s="237" t="s">
        <v>989</v>
      </c>
    </row>
    <row r="159" s="12" customFormat="1">
      <c r="B159" s="250"/>
      <c r="C159" s="251"/>
      <c r="D159" s="241" t="s">
        <v>156</v>
      </c>
      <c r="E159" s="251"/>
      <c r="F159" s="253" t="s">
        <v>990</v>
      </c>
      <c r="G159" s="251"/>
      <c r="H159" s="254">
        <v>1.1200000000000001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AT159" s="260" t="s">
        <v>156</v>
      </c>
      <c r="AU159" s="260" t="s">
        <v>86</v>
      </c>
      <c r="AV159" s="12" t="s">
        <v>88</v>
      </c>
      <c r="AW159" s="12" t="s">
        <v>4</v>
      </c>
      <c r="AX159" s="12" t="s">
        <v>86</v>
      </c>
      <c r="AY159" s="260" t="s">
        <v>140</v>
      </c>
    </row>
    <row r="160" s="10" customFormat="1" ht="25.92" customHeight="1">
      <c r="B160" s="212"/>
      <c r="C160" s="213"/>
      <c r="D160" s="214" t="s">
        <v>77</v>
      </c>
      <c r="E160" s="215" t="s">
        <v>88</v>
      </c>
      <c r="F160" s="215" t="s">
        <v>265</v>
      </c>
      <c r="G160" s="213"/>
      <c r="H160" s="213"/>
      <c r="I160" s="216"/>
      <c r="J160" s="217">
        <f>BK160</f>
        <v>0</v>
      </c>
      <c r="K160" s="213"/>
      <c r="L160" s="218"/>
      <c r="M160" s="219"/>
      <c r="N160" s="220"/>
      <c r="O160" s="220"/>
      <c r="P160" s="221">
        <f>SUM(P161:P170)</f>
        <v>0</v>
      </c>
      <c r="Q160" s="220"/>
      <c r="R160" s="221">
        <f>SUM(R161:R170)</f>
        <v>23.334963399999999</v>
      </c>
      <c r="S160" s="220"/>
      <c r="T160" s="222">
        <f>SUM(T161:T170)</f>
        <v>0</v>
      </c>
      <c r="AR160" s="223" t="s">
        <v>86</v>
      </c>
      <c r="AT160" s="224" t="s">
        <v>77</v>
      </c>
      <c r="AU160" s="224" t="s">
        <v>78</v>
      </c>
      <c r="AY160" s="223" t="s">
        <v>140</v>
      </c>
      <c r="BK160" s="225">
        <f>SUM(BK161:BK170)</f>
        <v>0</v>
      </c>
    </row>
    <row r="161" s="1" customFormat="1" ht="24" customHeight="1">
      <c r="B161" s="37"/>
      <c r="C161" s="226" t="s">
        <v>207</v>
      </c>
      <c r="D161" s="226" t="s">
        <v>141</v>
      </c>
      <c r="E161" s="227" t="s">
        <v>991</v>
      </c>
      <c r="F161" s="228" t="s">
        <v>992</v>
      </c>
      <c r="G161" s="229" t="s">
        <v>328</v>
      </c>
      <c r="H161" s="230">
        <v>2</v>
      </c>
      <c r="I161" s="231"/>
      <c r="J161" s="232">
        <f>ROUND(I161*H161,2)</f>
        <v>0</v>
      </c>
      <c r="K161" s="228" t="s">
        <v>145</v>
      </c>
      <c r="L161" s="42"/>
      <c r="M161" s="233" t="s">
        <v>1</v>
      </c>
      <c r="N161" s="234" t="s">
        <v>43</v>
      </c>
      <c r="O161" s="85"/>
      <c r="P161" s="235">
        <f>O161*H161</f>
        <v>0</v>
      </c>
      <c r="Q161" s="235">
        <v>0.024639999999999999</v>
      </c>
      <c r="R161" s="235">
        <f>Q161*H161</f>
        <v>0.049279999999999997</v>
      </c>
      <c r="S161" s="235">
        <v>0</v>
      </c>
      <c r="T161" s="236">
        <f>S161*H161</f>
        <v>0</v>
      </c>
      <c r="AR161" s="237" t="s">
        <v>146</v>
      </c>
      <c r="AT161" s="237" t="s">
        <v>141</v>
      </c>
      <c r="AU161" s="237" t="s">
        <v>86</v>
      </c>
      <c r="AY161" s="16" t="s">
        <v>140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6" t="s">
        <v>86</v>
      </c>
      <c r="BK161" s="238">
        <f>ROUND(I161*H161,2)</f>
        <v>0</v>
      </c>
      <c r="BL161" s="16" t="s">
        <v>146</v>
      </c>
      <c r="BM161" s="237" t="s">
        <v>993</v>
      </c>
    </row>
    <row r="162" s="1" customFormat="1" ht="16.5" customHeight="1">
      <c r="B162" s="37"/>
      <c r="C162" s="283" t="s">
        <v>211</v>
      </c>
      <c r="D162" s="283" t="s">
        <v>321</v>
      </c>
      <c r="E162" s="284" t="s">
        <v>994</v>
      </c>
      <c r="F162" s="285" t="s">
        <v>995</v>
      </c>
      <c r="G162" s="286" t="s">
        <v>318</v>
      </c>
      <c r="H162" s="287">
        <v>2</v>
      </c>
      <c r="I162" s="288"/>
      <c r="J162" s="289">
        <f>ROUND(I162*H162,2)</f>
        <v>0</v>
      </c>
      <c r="K162" s="285" t="s">
        <v>145</v>
      </c>
      <c r="L162" s="290"/>
      <c r="M162" s="291" t="s">
        <v>1</v>
      </c>
      <c r="N162" s="292" t="s">
        <v>43</v>
      </c>
      <c r="O162" s="85"/>
      <c r="P162" s="235">
        <f>O162*H162</f>
        <v>0</v>
      </c>
      <c r="Q162" s="235">
        <v>0.79000000000000004</v>
      </c>
      <c r="R162" s="235">
        <f>Q162*H162</f>
        <v>1.5800000000000001</v>
      </c>
      <c r="S162" s="235">
        <v>0</v>
      </c>
      <c r="T162" s="236">
        <f>S162*H162</f>
        <v>0</v>
      </c>
      <c r="AR162" s="237" t="s">
        <v>177</v>
      </c>
      <c r="AT162" s="237" t="s">
        <v>321</v>
      </c>
      <c r="AU162" s="237" t="s">
        <v>86</v>
      </c>
      <c r="AY162" s="16" t="s">
        <v>140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6" t="s">
        <v>86</v>
      </c>
      <c r="BK162" s="238">
        <f>ROUND(I162*H162,2)</f>
        <v>0</v>
      </c>
      <c r="BL162" s="16" t="s">
        <v>146</v>
      </c>
      <c r="BM162" s="237" t="s">
        <v>996</v>
      </c>
    </row>
    <row r="163" s="1" customFormat="1" ht="16.5" customHeight="1">
      <c r="B163" s="37"/>
      <c r="C163" s="226" t="s">
        <v>8</v>
      </c>
      <c r="D163" s="226" t="s">
        <v>141</v>
      </c>
      <c r="E163" s="227" t="s">
        <v>997</v>
      </c>
      <c r="F163" s="228" t="s">
        <v>998</v>
      </c>
      <c r="G163" s="229" t="s">
        <v>154</v>
      </c>
      <c r="H163" s="230">
        <v>1.125</v>
      </c>
      <c r="I163" s="231"/>
      <c r="J163" s="232">
        <f>ROUND(I163*H163,2)</f>
        <v>0</v>
      </c>
      <c r="K163" s="228" t="s">
        <v>145</v>
      </c>
      <c r="L163" s="42"/>
      <c r="M163" s="233" t="s">
        <v>1</v>
      </c>
      <c r="N163" s="234" t="s">
        <v>43</v>
      </c>
      <c r="O163" s="85"/>
      <c r="P163" s="235">
        <f>O163*H163</f>
        <v>0</v>
      </c>
      <c r="Q163" s="235">
        <v>2.004</v>
      </c>
      <c r="R163" s="235">
        <f>Q163*H163</f>
        <v>2.2545000000000002</v>
      </c>
      <c r="S163" s="235">
        <v>0</v>
      </c>
      <c r="T163" s="236">
        <f>S163*H163</f>
        <v>0</v>
      </c>
      <c r="AR163" s="237" t="s">
        <v>146</v>
      </c>
      <c r="AT163" s="237" t="s">
        <v>141</v>
      </c>
      <c r="AU163" s="237" t="s">
        <v>86</v>
      </c>
      <c r="AY163" s="16" t="s">
        <v>140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6" t="s">
        <v>86</v>
      </c>
      <c r="BK163" s="238">
        <f>ROUND(I163*H163,2)</f>
        <v>0</v>
      </c>
      <c r="BL163" s="16" t="s">
        <v>146</v>
      </c>
      <c r="BM163" s="237" t="s">
        <v>999</v>
      </c>
    </row>
    <row r="164" s="12" customFormat="1">
      <c r="B164" s="250"/>
      <c r="C164" s="251"/>
      <c r="D164" s="241" t="s">
        <v>156</v>
      </c>
      <c r="E164" s="252" t="s">
        <v>1</v>
      </c>
      <c r="F164" s="253" t="s">
        <v>1000</v>
      </c>
      <c r="G164" s="251"/>
      <c r="H164" s="254">
        <v>1.125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AT164" s="260" t="s">
        <v>156</v>
      </c>
      <c r="AU164" s="260" t="s">
        <v>86</v>
      </c>
      <c r="AV164" s="12" t="s">
        <v>88</v>
      </c>
      <c r="AW164" s="12" t="s">
        <v>33</v>
      </c>
      <c r="AX164" s="12" t="s">
        <v>86</v>
      </c>
      <c r="AY164" s="260" t="s">
        <v>140</v>
      </c>
    </row>
    <row r="165" s="1" customFormat="1" ht="16.5" customHeight="1">
      <c r="B165" s="37"/>
      <c r="C165" s="226" t="s">
        <v>299</v>
      </c>
      <c r="D165" s="226" t="s">
        <v>141</v>
      </c>
      <c r="E165" s="227" t="s">
        <v>1001</v>
      </c>
      <c r="F165" s="228" t="s">
        <v>1002</v>
      </c>
      <c r="G165" s="229" t="s">
        <v>583</v>
      </c>
      <c r="H165" s="230">
        <v>1</v>
      </c>
      <c r="I165" s="231"/>
      <c r="J165" s="232">
        <f>ROUND(I165*H165,2)</f>
        <v>0</v>
      </c>
      <c r="K165" s="228" t="s">
        <v>145</v>
      </c>
      <c r="L165" s="42"/>
      <c r="M165" s="233" t="s">
        <v>1</v>
      </c>
      <c r="N165" s="234" t="s">
        <v>43</v>
      </c>
      <c r="O165" s="85"/>
      <c r="P165" s="235">
        <f>O165*H165</f>
        <v>0</v>
      </c>
      <c r="Q165" s="235">
        <v>0.10445</v>
      </c>
      <c r="R165" s="235">
        <f>Q165*H165</f>
        <v>0.10445</v>
      </c>
      <c r="S165" s="235">
        <v>0</v>
      </c>
      <c r="T165" s="236">
        <f>S165*H165</f>
        <v>0</v>
      </c>
      <c r="AR165" s="237" t="s">
        <v>146</v>
      </c>
      <c r="AT165" s="237" t="s">
        <v>141</v>
      </c>
      <c r="AU165" s="237" t="s">
        <v>86</v>
      </c>
      <c r="AY165" s="16" t="s">
        <v>140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6" t="s">
        <v>86</v>
      </c>
      <c r="BK165" s="238">
        <f>ROUND(I165*H165,2)</f>
        <v>0</v>
      </c>
      <c r="BL165" s="16" t="s">
        <v>146</v>
      </c>
      <c r="BM165" s="237" t="s">
        <v>1003</v>
      </c>
    </row>
    <row r="166" s="1" customFormat="1" ht="16.5" customHeight="1">
      <c r="B166" s="37"/>
      <c r="C166" s="283" t="s">
        <v>309</v>
      </c>
      <c r="D166" s="283" t="s">
        <v>321</v>
      </c>
      <c r="E166" s="284" t="s">
        <v>1004</v>
      </c>
      <c r="F166" s="285" t="s">
        <v>1005</v>
      </c>
      <c r="G166" s="286" t="s">
        <v>318</v>
      </c>
      <c r="H166" s="287">
        <v>1</v>
      </c>
      <c r="I166" s="288"/>
      <c r="J166" s="289">
        <f>ROUND(I166*H166,2)</f>
        <v>0</v>
      </c>
      <c r="K166" s="285" t="s">
        <v>145</v>
      </c>
      <c r="L166" s="290"/>
      <c r="M166" s="291" t="s">
        <v>1</v>
      </c>
      <c r="N166" s="292" t="s">
        <v>43</v>
      </c>
      <c r="O166" s="85"/>
      <c r="P166" s="235">
        <f>O166*H166</f>
        <v>0</v>
      </c>
      <c r="Q166" s="235">
        <v>0.125</v>
      </c>
      <c r="R166" s="235">
        <f>Q166*H166</f>
        <v>0.125</v>
      </c>
      <c r="S166" s="235">
        <v>0</v>
      </c>
      <c r="T166" s="236">
        <f>S166*H166</f>
        <v>0</v>
      </c>
      <c r="AR166" s="237" t="s">
        <v>177</v>
      </c>
      <c r="AT166" s="237" t="s">
        <v>321</v>
      </c>
      <c r="AU166" s="237" t="s">
        <v>86</v>
      </c>
      <c r="AY166" s="16" t="s">
        <v>140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6" t="s">
        <v>86</v>
      </c>
      <c r="BK166" s="238">
        <f>ROUND(I166*H166,2)</f>
        <v>0</v>
      </c>
      <c r="BL166" s="16" t="s">
        <v>146</v>
      </c>
      <c r="BM166" s="237" t="s">
        <v>1006</v>
      </c>
    </row>
    <row r="167" s="1" customFormat="1" ht="16.5" customHeight="1">
      <c r="B167" s="37"/>
      <c r="C167" s="226" t="s">
        <v>315</v>
      </c>
      <c r="D167" s="226" t="s">
        <v>141</v>
      </c>
      <c r="E167" s="227" t="s">
        <v>1007</v>
      </c>
      <c r="F167" s="228" t="s">
        <v>1008</v>
      </c>
      <c r="G167" s="229" t="s">
        <v>154</v>
      </c>
      <c r="H167" s="230">
        <v>6.5960000000000001</v>
      </c>
      <c r="I167" s="231"/>
      <c r="J167" s="232">
        <f>ROUND(I167*H167,2)</f>
        <v>0</v>
      </c>
      <c r="K167" s="228" t="s">
        <v>145</v>
      </c>
      <c r="L167" s="42"/>
      <c r="M167" s="233" t="s">
        <v>1</v>
      </c>
      <c r="N167" s="234" t="s">
        <v>43</v>
      </c>
      <c r="O167" s="85"/>
      <c r="P167" s="235">
        <f>O167*H167</f>
        <v>0</v>
      </c>
      <c r="Q167" s="235">
        <v>2.9141499999999998</v>
      </c>
      <c r="R167" s="235">
        <f>Q167*H167</f>
        <v>19.221733399999998</v>
      </c>
      <c r="S167" s="235">
        <v>0</v>
      </c>
      <c r="T167" s="236">
        <f>S167*H167</f>
        <v>0</v>
      </c>
      <c r="AR167" s="237" t="s">
        <v>146</v>
      </c>
      <c r="AT167" s="237" t="s">
        <v>141</v>
      </c>
      <c r="AU167" s="237" t="s">
        <v>86</v>
      </c>
      <c r="AY167" s="16" t="s">
        <v>140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6" t="s">
        <v>86</v>
      </c>
      <c r="BK167" s="238">
        <f>ROUND(I167*H167,2)</f>
        <v>0</v>
      </c>
      <c r="BL167" s="16" t="s">
        <v>146</v>
      </c>
      <c r="BM167" s="237" t="s">
        <v>1009</v>
      </c>
    </row>
    <row r="168" s="12" customFormat="1">
      <c r="B168" s="250"/>
      <c r="C168" s="251"/>
      <c r="D168" s="241" t="s">
        <v>156</v>
      </c>
      <c r="E168" s="252" t="s">
        <v>1</v>
      </c>
      <c r="F168" s="253" t="s">
        <v>1010</v>
      </c>
      <c r="G168" s="251"/>
      <c r="H168" s="254">
        <v>8.1669999999999998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AT168" s="260" t="s">
        <v>156</v>
      </c>
      <c r="AU168" s="260" t="s">
        <v>86</v>
      </c>
      <c r="AV168" s="12" t="s">
        <v>88</v>
      </c>
      <c r="AW168" s="12" t="s">
        <v>33</v>
      </c>
      <c r="AX168" s="12" t="s">
        <v>78</v>
      </c>
      <c r="AY168" s="260" t="s">
        <v>140</v>
      </c>
    </row>
    <row r="169" s="12" customFormat="1">
      <c r="B169" s="250"/>
      <c r="C169" s="251"/>
      <c r="D169" s="241" t="s">
        <v>156</v>
      </c>
      <c r="E169" s="252" t="s">
        <v>1</v>
      </c>
      <c r="F169" s="253" t="s">
        <v>1011</v>
      </c>
      <c r="G169" s="251"/>
      <c r="H169" s="254">
        <v>-1.571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AT169" s="260" t="s">
        <v>156</v>
      </c>
      <c r="AU169" s="260" t="s">
        <v>86</v>
      </c>
      <c r="AV169" s="12" t="s">
        <v>88</v>
      </c>
      <c r="AW169" s="12" t="s">
        <v>33</v>
      </c>
      <c r="AX169" s="12" t="s">
        <v>78</v>
      </c>
      <c r="AY169" s="260" t="s">
        <v>140</v>
      </c>
    </row>
    <row r="170" s="13" customFormat="1">
      <c r="B170" s="261"/>
      <c r="C170" s="262"/>
      <c r="D170" s="241" t="s">
        <v>156</v>
      </c>
      <c r="E170" s="263" t="s">
        <v>1</v>
      </c>
      <c r="F170" s="264" t="s">
        <v>194</v>
      </c>
      <c r="G170" s="262"/>
      <c r="H170" s="265">
        <v>6.5960000000000001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AT170" s="271" t="s">
        <v>156</v>
      </c>
      <c r="AU170" s="271" t="s">
        <v>86</v>
      </c>
      <c r="AV170" s="13" t="s">
        <v>146</v>
      </c>
      <c r="AW170" s="13" t="s">
        <v>33</v>
      </c>
      <c r="AX170" s="13" t="s">
        <v>86</v>
      </c>
      <c r="AY170" s="271" t="s">
        <v>140</v>
      </c>
    </row>
    <row r="171" s="10" customFormat="1" ht="25.92" customHeight="1">
      <c r="B171" s="212"/>
      <c r="C171" s="213"/>
      <c r="D171" s="214" t="s">
        <v>77</v>
      </c>
      <c r="E171" s="215" t="s">
        <v>146</v>
      </c>
      <c r="F171" s="215" t="s">
        <v>333</v>
      </c>
      <c r="G171" s="213"/>
      <c r="H171" s="213"/>
      <c r="I171" s="216"/>
      <c r="J171" s="217">
        <f>BK171</f>
        <v>0</v>
      </c>
      <c r="K171" s="213"/>
      <c r="L171" s="218"/>
      <c r="M171" s="219"/>
      <c r="N171" s="220"/>
      <c r="O171" s="220"/>
      <c r="P171" s="221">
        <f>SUM(P172:P173)</f>
        <v>0</v>
      </c>
      <c r="Q171" s="220"/>
      <c r="R171" s="221">
        <f>SUM(R172:R173)</f>
        <v>0.78277878000000001</v>
      </c>
      <c r="S171" s="220"/>
      <c r="T171" s="222">
        <f>SUM(T172:T173)</f>
        <v>0</v>
      </c>
      <c r="AR171" s="223" t="s">
        <v>86</v>
      </c>
      <c r="AT171" s="224" t="s">
        <v>77</v>
      </c>
      <c r="AU171" s="224" t="s">
        <v>78</v>
      </c>
      <c r="AY171" s="223" t="s">
        <v>140</v>
      </c>
      <c r="BK171" s="225">
        <f>SUM(BK172:BK173)</f>
        <v>0</v>
      </c>
    </row>
    <row r="172" s="1" customFormat="1" ht="16.5" customHeight="1">
      <c r="B172" s="37"/>
      <c r="C172" s="226" t="s">
        <v>320</v>
      </c>
      <c r="D172" s="226" t="s">
        <v>141</v>
      </c>
      <c r="E172" s="227" t="s">
        <v>1012</v>
      </c>
      <c r="F172" s="228" t="s">
        <v>1013</v>
      </c>
      <c r="G172" s="229" t="s">
        <v>154</v>
      </c>
      <c r="H172" s="230">
        <v>0.41399999999999998</v>
      </c>
      <c r="I172" s="231"/>
      <c r="J172" s="232">
        <f>ROUND(I172*H172,2)</f>
        <v>0</v>
      </c>
      <c r="K172" s="228" t="s">
        <v>145</v>
      </c>
      <c r="L172" s="42"/>
      <c r="M172" s="233" t="s">
        <v>1</v>
      </c>
      <c r="N172" s="234" t="s">
        <v>43</v>
      </c>
      <c r="O172" s="85"/>
      <c r="P172" s="235">
        <f>O172*H172</f>
        <v>0</v>
      </c>
      <c r="Q172" s="235">
        <v>1.8907700000000001</v>
      </c>
      <c r="R172" s="235">
        <f>Q172*H172</f>
        <v>0.78277878000000001</v>
      </c>
      <c r="S172" s="235">
        <v>0</v>
      </c>
      <c r="T172" s="236">
        <f>S172*H172</f>
        <v>0</v>
      </c>
      <c r="AR172" s="237" t="s">
        <v>146</v>
      </c>
      <c r="AT172" s="237" t="s">
        <v>141</v>
      </c>
      <c r="AU172" s="237" t="s">
        <v>86</v>
      </c>
      <c r="AY172" s="16" t="s">
        <v>140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6" t="s">
        <v>86</v>
      </c>
      <c r="BK172" s="238">
        <f>ROUND(I172*H172,2)</f>
        <v>0</v>
      </c>
      <c r="BL172" s="16" t="s">
        <v>146</v>
      </c>
      <c r="BM172" s="237" t="s">
        <v>1014</v>
      </c>
    </row>
    <row r="173" s="12" customFormat="1">
      <c r="B173" s="250"/>
      <c r="C173" s="251"/>
      <c r="D173" s="241" t="s">
        <v>156</v>
      </c>
      <c r="E173" s="252" t="s">
        <v>942</v>
      </c>
      <c r="F173" s="253" t="s">
        <v>1015</v>
      </c>
      <c r="G173" s="251"/>
      <c r="H173" s="254">
        <v>0.41399999999999998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AT173" s="260" t="s">
        <v>156</v>
      </c>
      <c r="AU173" s="260" t="s">
        <v>86</v>
      </c>
      <c r="AV173" s="12" t="s">
        <v>88</v>
      </c>
      <c r="AW173" s="12" t="s">
        <v>33</v>
      </c>
      <c r="AX173" s="12" t="s">
        <v>86</v>
      </c>
      <c r="AY173" s="260" t="s">
        <v>140</v>
      </c>
    </row>
    <row r="174" s="10" customFormat="1" ht="25.92" customHeight="1">
      <c r="B174" s="212"/>
      <c r="C174" s="213"/>
      <c r="D174" s="214" t="s">
        <v>77</v>
      </c>
      <c r="E174" s="215" t="s">
        <v>177</v>
      </c>
      <c r="F174" s="215" t="s">
        <v>421</v>
      </c>
      <c r="G174" s="213"/>
      <c r="H174" s="213"/>
      <c r="I174" s="216"/>
      <c r="J174" s="217">
        <f>BK174</f>
        <v>0</v>
      </c>
      <c r="K174" s="213"/>
      <c r="L174" s="218"/>
      <c r="M174" s="219"/>
      <c r="N174" s="220"/>
      <c r="O174" s="220"/>
      <c r="P174" s="221">
        <f>SUM(P175:P177)</f>
        <v>0</v>
      </c>
      <c r="Q174" s="220"/>
      <c r="R174" s="221">
        <f>SUM(R175:R177)</f>
        <v>0.031490000000000004</v>
      </c>
      <c r="S174" s="220"/>
      <c r="T174" s="222">
        <f>SUM(T175:T177)</f>
        <v>0</v>
      </c>
      <c r="AR174" s="223" t="s">
        <v>86</v>
      </c>
      <c r="AT174" s="224" t="s">
        <v>77</v>
      </c>
      <c r="AU174" s="224" t="s">
        <v>78</v>
      </c>
      <c r="AY174" s="223" t="s">
        <v>140</v>
      </c>
      <c r="BK174" s="225">
        <f>SUM(BK175:BK177)</f>
        <v>0</v>
      </c>
    </row>
    <row r="175" s="1" customFormat="1" ht="24" customHeight="1">
      <c r="B175" s="37"/>
      <c r="C175" s="226" t="s">
        <v>325</v>
      </c>
      <c r="D175" s="226" t="s">
        <v>141</v>
      </c>
      <c r="E175" s="227" t="s">
        <v>423</v>
      </c>
      <c r="F175" s="228" t="s">
        <v>424</v>
      </c>
      <c r="G175" s="229" t="s">
        <v>328</v>
      </c>
      <c r="H175" s="230">
        <v>6.9000000000000004</v>
      </c>
      <c r="I175" s="231"/>
      <c r="J175" s="232">
        <f>ROUND(I175*H175,2)</f>
        <v>0</v>
      </c>
      <c r="K175" s="228" t="s">
        <v>145</v>
      </c>
      <c r="L175" s="42"/>
      <c r="M175" s="233" t="s">
        <v>1</v>
      </c>
      <c r="N175" s="234" t="s">
        <v>43</v>
      </c>
      <c r="O175" s="85"/>
      <c r="P175" s="235">
        <f>O175*H175</f>
        <v>0</v>
      </c>
      <c r="Q175" s="235">
        <v>0.0041000000000000003</v>
      </c>
      <c r="R175" s="235">
        <f>Q175*H175</f>
        <v>0.028290000000000003</v>
      </c>
      <c r="S175" s="235">
        <v>0</v>
      </c>
      <c r="T175" s="236">
        <f>S175*H175</f>
        <v>0</v>
      </c>
      <c r="AR175" s="237" t="s">
        <v>146</v>
      </c>
      <c r="AT175" s="237" t="s">
        <v>141</v>
      </c>
      <c r="AU175" s="237" t="s">
        <v>86</v>
      </c>
      <c r="AY175" s="16" t="s">
        <v>140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6" t="s">
        <v>86</v>
      </c>
      <c r="BK175" s="238">
        <f>ROUND(I175*H175,2)</f>
        <v>0</v>
      </c>
      <c r="BL175" s="16" t="s">
        <v>146</v>
      </c>
      <c r="BM175" s="237" t="s">
        <v>1016</v>
      </c>
    </row>
    <row r="176" s="1" customFormat="1" ht="16.5" customHeight="1">
      <c r="B176" s="37"/>
      <c r="C176" s="226" t="s">
        <v>7</v>
      </c>
      <c r="D176" s="226" t="s">
        <v>141</v>
      </c>
      <c r="E176" s="227" t="s">
        <v>1017</v>
      </c>
      <c r="F176" s="228" t="s">
        <v>1018</v>
      </c>
      <c r="G176" s="229" t="s">
        <v>318</v>
      </c>
      <c r="H176" s="230">
        <v>4</v>
      </c>
      <c r="I176" s="231"/>
      <c r="J176" s="232">
        <f>ROUND(I176*H176,2)</f>
        <v>0</v>
      </c>
      <c r="K176" s="228" t="s">
        <v>145</v>
      </c>
      <c r="L176" s="42"/>
      <c r="M176" s="233" t="s">
        <v>1</v>
      </c>
      <c r="N176" s="234" t="s">
        <v>43</v>
      </c>
      <c r="O176" s="85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AR176" s="237" t="s">
        <v>146</v>
      </c>
      <c r="AT176" s="237" t="s">
        <v>141</v>
      </c>
      <c r="AU176" s="237" t="s">
        <v>86</v>
      </c>
      <c r="AY176" s="16" t="s">
        <v>140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6" t="s">
        <v>86</v>
      </c>
      <c r="BK176" s="238">
        <f>ROUND(I176*H176,2)</f>
        <v>0</v>
      </c>
      <c r="BL176" s="16" t="s">
        <v>146</v>
      </c>
      <c r="BM176" s="237" t="s">
        <v>1019</v>
      </c>
    </row>
    <row r="177" s="1" customFormat="1" ht="16.5" customHeight="1">
      <c r="B177" s="37"/>
      <c r="C177" s="283" t="s">
        <v>334</v>
      </c>
      <c r="D177" s="283" t="s">
        <v>321</v>
      </c>
      <c r="E177" s="284" t="s">
        <v>1020</v>
      </c>
      <c r="F177" s="285" t="s">
        <v>1021</v>
      </c>
      <c r="G177" s="286" t="s">
        <v>318</v>
      </c>
      <c r="H177" s="287">
        <v>4</v>
      </c>
      <c r="I177" s="288"/>
      <c r="J177" s="289">
        <f>ROUND(I177*H177,2)</f>
        <v>0</v>
      </c>
      <c r="K177" s="285" t="s">
        <v>145</v>
      </c>
      <c r="L177" s="290"/>
      <c r="M177" s="291" t="s">
        <v>1</v>
      </c>
      <c r="N177" s="292" t="s">
        <v>43</v>
      </c>
      <c r="O177" s="85"/>
      <c r="P177" s="235">
        <f>O177*H177</f>
        <v>0</v>
      </c>
      <c r="Q177" s="235">
        <v>0.00080000000000000004</v>
      </c>
      <c r="R177" s="235">
        <f>Q177*H177</f>
        <v>0.0032000000000000002</v>
      </c>
      <c r="S177" s="235">
        <v>0</v>
      </c>
      <c r="T177" s="236">
        <f>S177*H177</f>
        <v>0</v>
      </c>
      <c r="AR177" s="237" t="s">
        <v>177</v>
      </c>
      <c r="AT177" s="237" t="s">
        <v>321</v>
      </c>
      <c r="AU177" s="237" t="s">
        <v>86</v>
      </c>
      <c r="AY177" s="16" t="s">
        <v>140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6" t="s">
        <v>86</v>
      </c>
      <c r="BK177" s="238">
        <f>ROUND(I177*H177,2)</f>
        <v>0</v>
      </c>
      <c r="BL177" s="16" t="s">
        <v>146</v>
      </c>
      <c r="BM177" s="237" t="s">
        <v>1022</v>
      </c>
    </row>
    <row r="178" s="10" customFormat="1" ht="25.92" customHeight="1">
      <c r="B178" s="212"/>
      <c r="C178" s="213"/>
      <c r="D178" s="214" t="s">
        <v>77</v>
      </c>
      <c r="E178" s="215" t="s">
        <v>175</v>
      </c>
      <c r="F178" s="215" t="s">
        <v>176</v>
      </c>
      <c r="G178" s="213"/>
      <c r="H178" s="213"/>
      <c r="I178" s="216"/>
      <c r="J178" s="217">
        <f>BK178</f>
        <v>0</v>
      </c>
      <c r="K178" s="213"/>
      <c r="L178" s="218"/>
      <c r="M178" s="219"/>
      <c r="N178" s="220"/>
      <c r="O178" s="220"/>
      <c r="P178" s="221">
        <f>P179</f>
        <v>0</v>
      </c>
      <c r="Q178" s="220"/>
      <c r="R178" s="221">
        <f>R179</f>
        <v>0.00025379999999999999</v>
      </c>
      <c r="S178" s="220"/>
      <c r="T178" s="222">
        <f>T179</f>
        <v>0.0090900000000000009</v>
      </c>
      <c r="AR178" s="223" t="s">
        <v>86</v>
      </c>
      <c r="AT178" s="224" t="s">
        <v>77</v>
      </c>
      <c r="AU178" s="224" t="s">
        <v>78</v>
      </c>
      <c r="AY178" s="223" t="s">
        <v>140</v>
      </c>
      <c r="BK178" s="225">
        <f>BK179</f>
        <v>0</v>
      </c>
    </row>
    <row r="179" s="1" customFormat="1" ht="24" customHeight="1">
      <c r="B179" s="37"/>
      <c r="C179" s="226" t="s">
        <v>339</v>
      </c>
      <c r="D179" s="226" t="s">
        <v>141</v>
      </c>
      <c r="E179" s="227" t="s">
        <v>1023</v>
      </c>
      <c r="F179" s="228" t="s">
        <v>1024</v>
      </c>
      <c r="G179" s="229" t="s">
        <v>328</v>
      </c>
      <c r="H179" s="230">
        <v>0.089999999999999997</v>
      </c>
      <c r="I179" s="231"/>
      <c r="J179" s="232">
        <f>ROUND(I179*H179,2)</f>
        <v>0</v>
      </c>
      <c r="K179" s="228" t="s">
        <v>145</v>
      </c>
      <c r="L179" s="42"/>
      <c r="M179" s="233" t="s">
        <v>1</v>
      </c>
      <c r="N179" s="234" t="s">
        <v>43</v>
      </c>
      <c r="O179" s="85"/>
      <c r="P179" s="235">
        <f>O179*H179</f>
        <v>0</v>
      </c>
      <c r="Q179" s="235">
        <v>0.00282</v>
      </c>
      <c r="R179" s="235">
        <f>Q179*H179</f>
        <v>0.00025379999999999999</v>
      </c>
      <c r="S179" s="235">
        <v>0.10100000000000001</v>
      </c>
      <c r="T179" s="236">
        <f>S179*H179</f>
        <v>0.0090900000000000009</v>
      </c>
      <c r="AR179" s="237" t="s">
        <v>146</v>
      </c>
      <c r="AT179" s="237" t="s">
        <v>141</v>
      </c>
      <c r="AU179" s="237" t="s">
        <v>86</v>
      </c>
      <c r="AY179" s="16" t="s">
        <v>140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6" t="s">
        <v>86</v>
      </c>
      <c r="BK179" s="238">
        <f>ROUND(I179*H179,2)</f>
        <v>0</v>
      </c>
      <c r="BL179" s="16" t="s">
        <v>146</v>
      </c>
      <c r="BM179" s="237" t="s">
        <v>1025</v>
      </c>
    </row>
    <row r="180" s="10" customFormat="1" ht="25.92" customHeight="1">
      <c r="B180" s="212"/>
      <c r="C180" s="213"/>
      <c r="D180" s="214" t="s">
        <v>77</v>
      </c>
      <c r="E180" s="215" t="s">
        <v>466</v>
      </c>
      <c r="F180" s="215" t="s">
        <v>467</v>
      </c>
      <c r="G180" s="213"/>
      <c r="H180" s="213"/>
      <c r="I180" s="216"/>
      <c r="J180" s="217">
        <f>BK180</f>
        <v>0</v>
      </c>
      <c r="K180" s="213"/>
      <c r="L180" s="218"/>
      <c r="M180" s="219"/>
      <c r="N180" s="220"/>
      <c r="O180" s="220"/>
      <c r="P180" s="221">
        <f>P181</f>
        <v>0</v>
      </c>
      <c r="Q180" s="220"/>
      <c r="R180" s="221">
        <f>R181</f>
        <v>0</v>
      </c>
      <c r="S180" s="220"/>
      <c r="T180" s="222">
        <f>T181</f>
        <v>0</v>
      </c>
      <c r="AR180" s="223" t="s">
        <v>86</v>
      </c>
      <c r="AT180" s="224" t="s">
        <v>77</v>
      </c>
      <c r="AU180" s="224" t="s">
        <v>78</v>
      </c>
      <c r="AY180" s="223" t="s">
        <v>140</v>
      </c>
      <c r="BK180" s="225">
        <f>BK181</f>
        <v>0</v>
      </c>
    </row>
    <row r="181" s="1" customFormat="1" ht="24" customHeight="1">
      <c r="B181" s="37"/>
      <c r="C181" s="226" t="s">
        <v>345</v>
      </c>
      <c r="D181" s="226" t="s">
        <v>141</v>
      </c>
      <c r="E181" s="227" t="s">
        <v>1026</v>
      </c>
      <c r="F181" s="228" t="s">
        <v>1027</v>
      </c>
      <c r="G181" s="229" t="s">
        <v>200</v>
      </c>
      <c r="H181" s="230">
        <v>29.161000000000001</v>
      </c>
      <c r="I181" s="231"/>
      <c r="J181" s="232">
        <f>ROUND(I181*H181,2)</f>
        <v>0</v>
      </c>
      <c r="K181" s="228" t="s">
        <v>145</v>
      </c>
      <c r="L181" s="42"/>
      <c r="M181" s="233" t="s">
        <v>1</v>
      </c>
      <c r="N181" s="234" t="s">
        <v>43</v>
      </c>
      <c r="O181" s="85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AR181" s="237" t="s">
        <v>146</v>
      </c>
      <c r="AT181" s="237" t="s">
        <v>141</v>
      </c>
      <c r="AU181" s="237" t="s">
        <v>86</v>
      </c>
      <c r="AY181" s="16" t="s">
        <v>140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6" t="s">
        <v>86</v>
      </c>
      <c r="BK181" s="238">
        <f>ROUND(I181*H181,2)</f>
        <v>0</v>
      </c>
      <c r="BL181" s="16" t="s">
        <v>146</v>
      </c>
      <c r="BM181" s="237" t="s">
        <v>1028</v>
      </c>
    </row>
    <row r="182" s="10" customFormat="1" ht="25.92" customHeight="1">
      <c r="B182" s="212"/>
      <c r="C182" s="213"/>
      <c r="D182" s="214" t="s">
        <v>77</v>
      </c>
      <c r="E182" s="215" t="s">
        <v>1029</v>
      </c>
      <c r="F182" s="215" t="s">
        <v>1030</v>
      </c>
      <c r="G182" s="213"/>
      <c r="H182" s="213"/>
      <c r="I182" s="216"/>
      <c r="J182" s="217">
        <f>BK182</f>
        <v>0</v>
      </c>
      <c r="K182" s="213"/>
      <c r="L182" s="218"/>
      <c r="M182" s="219"/>
      <c r="N182" s="220"/>
      <c r="O182" s="220"/>
      <c r="P182" s="221">
        <f>SUM(P183:P184)</f>
        <v>0</v>
      </c>
      <c r="Q182" s="220"/>
      <c r="R182" s="221">
        <f>SUM(R183:R184)</f>
        <v>0.0015</v>
      </c>
      <c r="S182" s="220"/>
      <c r="T182" s="222">
        <f>SUM(T183:T184)</f>
        <v>0</v>
      </c>
      <c r="AR182" s="223" t="s">
        <v>88</v>
      </c>
      <c r="AT182" s="224" t="s">
        <v>77</v>
      </c>
      <c r="AU182" s="224" t="s">
        <v>78</v>
      </c>
      <c r="AY182" s="223" t="s">
        <v>140</v>
      </c>
      <c r="BK182" s="225">
        <f>SUM(BK183:BK184)</f>
        <v>0</v>
      </c>
    </row>
    <row r="183" s="1" customFormat="1" ht="16.5" customHeight="1">
      <c r="B183" s="37"/>
      <c r="C183" s="226" t="s">
        <v>360</v>
      </c>
      <c r="D183" s="226" t="s">
        <v>141</v>
      </c>
      <c r="E183" s="227" t="s">
        <v>1031</v>
      </c>
      <c r="F183" s="228" t="s">
        <v>1032</v>
      </c>
      <c r="G183" s="229" t="s">
        <v>318</v>
      </c>
      <c r="H183" s="230">
        <v>1</v>
      </c>
      <c r="I183" s="231"/>
      <c r="J183" s="232">
        <f>ROUND(I183*H183,2)</f>
        <v>0</v>
      </c>
      <c r="K183" s="228" t="s">
        <v>145</v>
      </c>
      <c r="L183" s="42"/>
      <c r="M183" s="233" t="s">
        <v>1</v>
      </c>
      <c r="N183" s="234" t="s">
        <v>43</v>
      </c>
      <c r="O183" s="85"/>
      <c r="P183" s="235">
        <f>O183*H183</f>
        <v>0</v>
      </c>
      <c r="Q183" s="235">
        <v>0.0015</v>
      </c>
      <c r="R183" s="235">
        <f>Q183*H183</f>
        <v>0.0015</v>
      </c>
      <c r="S183" s="235">
        <v>0</v>
      </c>
      <c r="T183" s="236">
        <f>S183*H183</f>
        <v>0</v>
      </c>
      <c r="AR183" s="237" t="s">
        <v>299</v>
      </c>
      <c r="AT183" s="237" t="s">
        <v>141</v>
      </c>
      <c r="AU183" s="237" t="s">
        <v>86</v>
      </c>
      <c r="AY183" s="16" t="s">
        <v>140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6" t="s">
        <v>86</v>
      </c>
      <c r="BK183" s="238">
        <f>ROUND(I183*H183,2)</f>
        <v>0</v>
      </c>
      <c r="BL183" s="16" t="s">
        <v>299</v>
      </c>
      <c r="BM183" s="237" t="s">
        <v>1033</v>
      </c>
    </row>
    <row r="184" s="1" customFormat="1" ht="24" customHeight="1">
      <c r="B184" s="37"/>
      <c r="C184" s="226" t="s">
        <v>375</v>
      </c>
      <c r="D184" s="226" t="s">
        <v>141</v>
      </c>
      <c r="E184" s="227" t="s">
        <v>1034</v>
      </c>
      <c r="F184" s="228" t="s">
        <v>1035</v>
      </c>
      <c r="G184" s="229" t="s">
        <v>550</v>
      </c>
      <c r="H184" s="295"/>
      <c r="I184" s="231"/>
      <c r="J184" s="232">
        <f>ROUND(I184*H184,2)</f>
        <v>0</v>
      </c>
      <c r="K184" s="228" t="s">
        <v>145</v>
      </c>
      <c r="L184" s="42"/>
      <c r="M184" s="298" t="s">
        <v>1</v>
      </c>
      <c r="N184" s="299" t="s">
        <v>43</v>
      </c>
      <c r="O184" s="300"/>
      <c r="P184" s="301">
        <f>O184*H184</f>
        <v>0</v>
      </c>
      <c r="Q184" s="301">
        <v>0</v>
      </c>
      <c r="R184" s="301">
        <f>Q184*H184</f>
        <v>0</v>
      </c>
      <c r="S184" s="301">
        <v>0</v>
      </c>
      <c r="T184" s="302">
        <f>S184*H184</f>
        <v>0</v>
      </c>
      <c r="AR184" s="237" t="s">
        <v>146</v>
      </c>
      <c r="AT184" s="237" t="s">
        <v>141</v>
      </c>
      <c r="AU184" s="237" t="s">
        <v>86</v>
      </c>
      <c r="AY184" s="16" t="s">
        <v>140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6" t="s">
        <v>86</v>
      </c>
      <c r="BK184" s="238">
        <f>ROUND(I184*H184,2)</f>
        <v>0</v>
      </c>
      <c r="BL184" s="16" t="s">
        <v>146</v>
      </c>
      <c r="BM184" s="237" t="s">
        <v>1036</v>
      </c>
    </row>
    <row r="185" s="1" customFormat="1" ht="6.96" customHeight="1">
      <c r="B185" s="60"/>
      <c r="C185" s="61"/>
      <c r="D185" s="61"/>
      <c r="E185" s="61"/>
      <c r="F185" s="61"/>
      <c r="G185" s="61"/>
      <c r="H185" s="61"/>
      <c r="I185" s="174"/>
      <c r="J185" s="61"/>
      <c r="K185" s="61"/>
      <c r="L185" s="42"/>
    </row>
  </sheetData>
  <sheetProtection sheet="1" autoFilter="0" formatColumns="0" formatRows="0" objects="1" scenarios="1" spinCount="100000" saltValue="xppWRqo7sau7yAVFYzbQGow355heBfHvOn+f0k6r3mR+usaT4of3wdropxZjcddMpKhKBdBY3RQ/q/XG4RknrA==" hashValue="vdqS+wjkQ+k7JuZBEb4LILsPEmAi6KdFQFnhqlXYqdJ3Q4DUoGFllZTGyXCGGmXOiQE5ySQ/G3qAigvByr05pA==" algorithmName="SHA-512" password="CC35"/>
  <autoFilter ref="C132:K184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97</v>
      </c>
    </row>
    <row r="3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</row>
    <row r="4" ht="24.96" customHeight="1">
      <c r="B4" s="19"/>
      <c r="D4" s="134" t="s">
        <v>102</v>
      </c>
      <c r="L4" s="19"/>
      <c r="M4" s="13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6" t="s">
        <v>17</v>
      </c>
      <c r="L6" s="19"/>
    </row>
    <row r="7" ht="16.5" customHeight="1">
      <c r="B7" s="19"/>
      <c r="E7" s="137" t="str">
        <f>'Rekapitulace stavby'!K6</f>
        <v>Garáž č. 436/3 a přilehlý pozemek č. 436/2</v>
      </c>
      <c r="F7" s="136"/>
      <c r="G7" s="136"/>
      <c r="H7" s="136"/>
      <c r="L7" s="19"/>
    </row>
    <row r="8" s="1" customFormat="1" ht="12" customHeight="1">
      <c r="B8" s="42"/>
      <c r="D8" s="136" t="s">
        <v>103</v>
      </c>
      <c r="I8" s="138"/>
      <c r="L8" s="42"/>
    </row>
    <row r="9" s="1" customFormat="1" ht="36.96" customHeight="1">
      <c r="B9" s="42"/>
      <c r="E9" s="139" t="s">
        <v>1037</v>
      </c>
      <c r="F9" s="1"/>
      <c r="G9" s="1"/>
      <c r="H9" s="1"/>
      <c r="I9" s="138"/>
      <c r="L9" s="42"/>
    </row>
    <row r="10" s="1" customFormat="1">
      <c r="B10" s="42"/>
      <c r="I10" s="138"/>
      <c r="L10" s="42"/>
    </row>
    <row r="11" s="1" customFormat="1" ht="12" customHeight="1">
      <c r="B11" s="42"/>
      <c r="D11" s="136" t="s">
        <v>19</v>
      </c>
      <c r="F11" s="140" t="s">
        <v>1</v>
      </c>
      <c r="I11" s="141" t="s">
        <v>20</v>
      </c>
      <c r="J11" s="140" t="s">
        <v>1</v>
      </c>
      <c r="L11" s="42"/>
    </row>
    <row r="12" s="1" customFormat="1" ht="12" customHeight="1">
      <c r="B12" s="42"/>
      <c r="D12" s="136" t="s">
        <v>21</v>
      </c>
      <c r="F12" s="140" t="s">
        <v>22</v>
      </c>
      <c r="I12" s="141" t="s">
        <v>23</v>
      </c>
      <c r="J12" s="142" t="str">
        <f>'Rekapitulace stavby'!AN8</f>
        <v>20. 5. 2019</v>
      </c>
      <c r="L12" s="42"/>
    </row>
    <row r="13" s="1" customFormat="1" ht="10.8" customHeight="1">
      <c r="B13" s="42"/>
      <c r="I13" s="138"/>
      <c r="L13" s="42"/>
    </row>
    <row r="14" s="1" customFormat="1" ht="12" customHeight="1">
      <c r="B14" s="42"/>
      <c r="D14" s="136" t="s">
        <v>25</v>
      </c>
      <c r="I14" s="141" t="s">
        <v>26</v>
      </c>
      <c r="J14" s="140" t="s">
        <v>1</v>
      </c>
      <c r="L14" s="42"/>
    </row>
    <row r="15" s="1" customFormat="1" ht="18" customHeight="1">
      <c r="B15" s="42"/>
      <c r="E15" s="140" t="s">
        <v>27</v>
      </c>
      <c r="I15" s="141" t="s">
        <v>28</v>
      </c>
      <c r="J15" s="140" t="s">
        <v>1</v>
      </c>
      <c r="L15" s="42"/>
    </row>
    <row r="16" s="1" customFormat="1" ht="6.96" customHeight="1">
      <c r="B16" s="42"/>
      <c r="I16" s="138"/>
      <c r="L16" s="42"/>
    </row>
    <row r="17" s="1" customFormat="1" ht="12" customHeight="1">
      <c r="B17" s="42"/>
      <c r="D17" s="136" t="s">
        <v>29</v>
      </c>
      <c r="I17" s="141" t="s">
        <v>26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8"/>
      <c r="L19" s="42"/>
    </row>
    <row r="20" s="1" customFormat="1" ht="12" customHeight="1">
      <c r="B20" s="42"/>
      <c r="D20" s="136" t="s">
        <v>31</v>
      </c>
      <c r="I20" s="141" t="s">
        <v>26</v>
      </c>
      <c r="J20" s="140" t="s">
        <v>1</v>
      </c>
      <c r="L20" s="42"/>
    </row>
    <row r="21" s="1" customFormat="1" ht="18" customHeight="1">
      <c r="B21" s="42"/>
      <c r="E21" s="140" t="s">
        <v>32</v>
      </c>
      <c r="I21" s="141" t="s">
        <v>28</v>
      </c>
      <c r="J21" s="140" t="s">
        <v>1</v>
      </c>
      <c r="L21" s="42"/>
    </row>
    <row r="22" s="1" customFormat="1" ht="6.96" customHeight="1">
      <c r="B22" s="42"/>
      <c r="I22" s="138"/>
      <c r="L22" s="42"/>
    </row>
    <row r="23" s="1" customFormat="1" ht="12" customHeight="1">
      <c r="B23" s="42"/>
      <c r="D23" s="136" t="s">
        <v>34</v>
      </c>
      <c r="I23" s="141" t="s">
        <v>26</v>
      </c>
      <c r="J23" s="140" t="s">
        <v>35</v>
      </c>
      <c r="L23" s="42"/>
    </row>
    <row r="24" s="1" customFormat="1" ht="18" customHeight="1">
      <c r="B24" s="42"/>
      <c r="E24" s="140" t="s">
        <v>36</v>
      </c>
      <c r="I24" s="141" t="s">
        <v>28</v>
      </c>
      <c r="J24" s="140" t="s">
        <v>1</v>
      </c>
      <c r="L24" s="42"/>
    </row>
    <row r="25" s="1" customFormat="1" ht="6.96" customHeight="1">
      <c r="B25" s="42"/>
      <c r="I25" s="138"/>
      <c r="L25" s="42"/>
    </row>
    <row r="26" s="1" customFormat="1" ht="12" customHeight="1">
      <c r="B26" s="42"/>
      <c r="D26" s="136" t="s">
        <v>37</v>
      </c>
      <c r="I26" s="138"/>
      <c r="L26" s="42"/>
    </row>
    <row r="27" s="7" customFormat="1" ht="51" customHeight="1">
      <c r="B27" s="143"/>
      <c r="E27" s="144" t="s">
        <v>105</v>
      </c>
      <c r="F27" s="144"/>
      <c r="G27" s="144"/>
      <c r="H27" s="144"/>
      <c r="I27" s="145"/>
      <c r="L27" s="143"/>
    </row>
    <row r="28" s="1" customFormat="1" ht="6.96" customHeight="1">
      <c r="B28" s="42"/>
      <c r="I28" s="13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="1" customFormat="1" ht="14.4" customHeight="1">
      <c r="B30" s="42"/>
      <c r="D30" s="140" t="s">
        <v>106</v>
      </c>
      <c r="I30" s="138"/>
      <c r="J30" s="147">
        <f>J96</f>
        <v>0</v>
      </c>
      <c r="L30" s="42"/>
    </row>
    <row r="31" s="1" customFormat="1" ht="14.4" customHeight="1">
      <c r="B31" s="42"/>
      <c r="D31" s="148" t="s">
        <v>107</v>
      </c>
      <c r="I31" s="138"/>
      <c r="J31" s="147">
        <f>J103</f>
        <v>0</v>
      </c>
      <c r="L31" s="42"/>
    </row>
    <row r="32" s="1" customFormat="1" ht="25.44" customHeight="1">
      <c r="B32" s="42"/>
      <c r="D32" s="149" t="s">
        <v>38</v>
      </c>
      <c r="I32" s="138"/>
      <c r="J32" s="150">
        <f>ROUND(J30 + J31,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46"/>
      <c r="J33" s="77"/>
      <c r="K33" s="77"/>
      <c r="L33" s="42"/>
    </row>
    <row r="34" s="1" customFormat="1" ht="14.4" customHeight="1">
      <c r="B34" s="42"/>
      <c r="F34" s="151" t="s">
        <v>40</v>
      </c>
      <c r="I34" s="152" t="s">
        <v>39</v>
      </c>
      <c r="J34" s="151" t="s">
        <v>41</v>
      </c>
      <c r="L34" s="42"/>
    </row>
    <row r="35" s="1" customFormat="1" ht="14.4" customHeight="1">
      <c r="B35" s="42"/>
      <c r="D35" s="153" t="s">
        <v>42</v>
      </c>
      <c r="E35" s="136" t="s">
        <v>43</v>
      </c>
      <c r="F35" s="154">
        <f>ROUND((SUM(BE103:BE110) + SUM(BE130:BE158)),  2)</f>
        <v>0</v>
      </c>
      <c r="I35" s="155">
        <v>0.20999999999999999</v>
      </c>
      <c r="J35" s="154">
        <f>ROUND(((SUM(BE103:BE110) + SUM(BE130:BE158))*I35),  2)</f>
        <v>0</v>
      </c>
      <c r="L35" s="42"/>
    </row>
    <row r="36" s="1" customFormat="1" ht="14.4" customHeight="1">
      <c r="B36" s="42"/>
      <c r="E36" s="136" t="s">
        <v>44</v>
      </c>
      <c r="F36" s="154">
        <f>ROUND((SUM(BF103:BF110) + SUM(BF130:BF158)),  2)</f>
        <v>0</v>
      </c>
      <c r="I36" s="155">
        <v>0.14999999999999999</v>
      </c>
      <c r="J36" s="154">
        <f>ROUND(((SUM(BF103:BF110) + SUM(BF130:BF158))*I36),  2)</f>
        <v>0</v>
      </c>
      <c r="L36" s="42"/>
    </row>
    <row r="37" hidden="1" s="1" customFormat="1" ht="14.4" customHeight="1">
      <c r="B37" s="42"/>
      <c r="E37" s="136" t="s">
        <v>45</v>
      </c>
      <c r="F37" s="154">
        <f>ROUND((SUM(BG103:BG110) + SUM(BG130:BG158)),  2)</f>
        <v>0</v>
      </c>
      <c r="I37" s="155">
        <v>0.20999999999999999</v>
      </c>
      <c r="J37" s="154">
        <f>0</f>
        <v>0</v>
      </c>
      <c r="L37" s="42"/>
    </row>
    <row r="38" hidden="1" s="1" customFormat="1" ht="14.4" customHeight="1">
      <c r="B38" s="42"/>
      <c r="E38" s="136" t="s">
        <v>46</v>
      </c>
      <c r="F38" s="154">
        <f>ROUND((SUM(BH103:BH110) + SUM(BH130:BH158)),  2)</f>
        <v>0</v>
      </c>
      <c r="I38" s="155">
        <v>0.14999999999999999</v>
      </c>
      <c r="J38" s="154">
        <f>0</f>
        <v>0</v>
      </c>
      <c r="L38" s="42"/>
    </row>
    <row r="39" hidden="1" s="1" customFormat="1" ht="14.4" customHeight="1">
      <c r="B39" s="42"/>
      <c r="E39" s="136" t="s">
        <v>47</v>
      </c>
      <c r="F39" s="154">
        <f>ROUND((SUM(BI103:BI110) + SUM(BI130:BI158)),  2)</f>
        <v>0</v>
      </c>
      <c r="I39" s="155">
        <v>0</v>
      </c>
      <c r="J39" s="154">
        <f>0</f>
        <v>0</v>
      </c>
      <c r="L39" s="42"/>
    </row>
    <row r="40" s="1" customFormat="1" ht="6.96" customHeight="1">
      <c r="B40" s="42"/>
      <c r="I40" s="138"/>
      <c r="L40" s="42"/>
    </row>
    <row r="41" s="1" customFormat="1" ht="25.44" customHeight="1">
      <c r="B41" s="42"/>
      <c r="C41" s="156"/>
      <c r="D41" s="157" t="s">
        <v>48</v>
      </c>
      <c r="E41" s="158"/>
      <c r="F41" s="158"/>
      <c r="G41" s="159" t="s">
        <v>49</v>
      </c>
      <c r="H41" s="160" t="s">
        <v>50</v>
      </c>
      <c r="I41" s="161"/>
      <c r="J41" s="162">
        <f>SUM(J32:J39)</f>
        <v>0</v>
      </c>
      <c r="K41" s="163"/>
      <c r="L41" s="42"/>
    </row>
    <row r="42" s="1" customFormat="1" ht="14.4" customHeight="1">
      <c r="B42" s="42"/>
      <c r="I42" s="138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64" t="s">
        <v>51</v>
      </c>
      <c r="E50" s="165"/>
      <c r="F50" s="165"/>
      <c r="G50" s="164" t="s">
        <v>52</v>
      </c>
      <c r="H50" s="165"/>
      <c r="I50" s="166"/>
      <c r="J50" s="165"/>
      <c r="K50" s="165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7" t="s">
        <v>53</v>
      </c>
      <c r="E61" s="168"/>
      <c r="F61" s="169" t="s">
        <v>54</v>
      </c>
      <c r="G61" s="167" t="s">
        <v>53</v>
      </c>
      <c r="H61" s="168"/>
      <c r="I61" s="170"/>
      <c r="J61" s="171" t="s">
        <v>54</v>
      </c>
      <c r="K61" s="168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64" t="s">
        <v>55</v>
      </c>
      <c r="E65" s="165"/>
      <c r="F65" s="165"/>
      <c r="G65" s="164" t="s">
        <v>56</v>
      </c>
      <c r="H65" s="165"/>
      <c r="I65" s="166"/>
      <c r="J65" s="165"/>
      <c r="K65" s="165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7" t="s">
        <v>53</v>
      </c>
      <c r="E76" s="168"/>
      <c r="F76" s="169" t="s">
        <v>54</v>
      </c>
      <c r="G76" s="167" t="s">
        <v>53</v>
      </c>
      <c r="H76" s="168"/>
      <c r="I76" s="170"/>
      <c r="J76" s="171" t="s">
        <v>54</v>
      </c>
      <c r="K76" s="168"/>
      <c r="L76" s="42"/>
    </row>
    <row r="77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2"/>
    </row>
    <row r="81" s="1" customFormat="1" ht="6.96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2"/>
    </row>
    <row r="82" s="1" customFormat="1" ht="24.96" customHeight="1">
      <c r="B82" s="37"/>
      <c r="C82" s="22" t="s">
        <v>108</v>
      </c>
      <c r="D82" s="38"/>
      <c r="E82" s="38"/>
      <c r="F82" s="38"/>
      <c r="G82" s="38"/>
      <c r="H82" s="38"/>
      <c r="I82" s="13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="1" customFormat="1" ht="12" customHeight="1">
      <c r="B84" s="37"/>
      <c r="C84" s="31" t="s">
        <v>17</v>
      </c>
      <c r="D84" s="38"/>
      <c r="E84" s="38"/>
      <c r="F84" s="38"/>
      <c r="G84" s="38"/>
      <c r="H84" s="38"/>
      <c r="I84" s="138"/>
      <c r="J84" s="38"/>
      <c r="K84" s="38"/>
      <c r="L84" s="42"/>
    </row>
    <row r="85" s="1" customFormat="1" ht="16.5" customHeight="1">
      <c r="B85" s="37"/>
      <c r="C85" s="38"/>
      <c r="D85" s="38"/>
      <c r="E85" s="178" t="str">
        <f>E7</f>
        <v>Garáž č. 436/3 a přilehlý pozemek č. 436/2</v>
      </c>
      <c r="F85" s="31"/>
      <c r="G85" s="31"/>
      <c r="H85" s="31"/>
      <c r="I85" s="138"/>
      <c r="J85" s="38"/>
      <c r="K85" s="38"/>
      <c r="L85" s="42"/>
    </row>
    <row r="86" s="1" customFormat="1" ht="12" customHeight="1">
      <c r="B86" s="37"/>
      <c r="C86" s="31" t="s">
        <v>103</v>
      </c>
      <c r="D86" s="38"/>
      <c r="E86" s="38"/>
      <c r="F86" s="38"/>
      <c r="G86" s="38"/>
      <c r="H86" s="38"/>
      <c r="I86" s="13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04 - Zpevněná plocha</v>
      </c>
      <c r="F87" s="38"/>
      <c r="G87" s="38"/>
      <c r="H87" s="38"/>
      <c r="I87" s="13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="1" customFormat="1" ht="12" customHeight="1">
      <c r="B89" s="37"/>
      <c r="C89" s="31" t="s">
        <v>21</v>
      </c>
      <c r="D89" s="38"/>
      <c r="E89" s="38"/>
      <c r="F89" s="26" t="str">
        <f>F12</f>
        <v xml:space="preserve"> </v>
      </c>
      <c r="G89" s="38"/>
      <c r="H89" s="38"/>
      <c r="I89" s="141" t="s">
        <v>23</v>
      </c>
      <c r="J89" s="73" t="str">
        <f>IF(J12="","",J12)</f>
        <v>20. 5. 2019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="1" customFormat="1" ht="27.9" customHeight="1">
      <c r="B91" s="37"/>
      <c r="C91" s="31" t="s">
        <v>25</v>
      </c>
      <c r="D91" s="38"/>
      <c r="E91" s="38"/>
      <c r="F91" s="26" t="str">
        <f>E15</f>
        <v>Muzeum Hlučínska</v>
      </c>
      <c r="G91" s="38"/>
      <c r="H91" s="38"/>
      <c r="I91" s="141" t="s">
        <v>31</v>
      </c>
      <c r="J91" s="35" t="str">
        <f>E21</f>
        <v>Ing. arch. Pavel Ksenič</v>
      </c>
      <c r="K91" s="38"/>
      <c r="L91" s="42"/>
    </row>
    <row r="92" s="1" customFormat="1" ht="15.15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Ladislav Pekárek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="1" customFormat="1" ht="29.28" customHeight="1">
      <c r="B94" s="37"/>
      <c r="C94" s="179" t="s">
        <v>109</v>
      </c>
      <c r="D94" s="180"/>
      <c r="E94" s="180"/>
      <c r="F94" s="180"/>
      <c r="G94" s="180"/>
      <c r="H94" s="180"/>
      <c r="I94" s="181"/>
      <c r="J94" s="182" t="s">
        <v>110</v>
      </c>
      <c r="K94" s="180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="1" customFormat="1" ht="22.8" customHeight="1">
      <c r="B96" s="37"/>
      <c r="C96" s="183" t="s">
        <v>111</v>
      </c>
      <c r="D96" s="38"/>
      <c r="E96" s="38"/>
      <c r="F96" s="38"/>
      <c r="G96" s="38"/>
      <c r="H96" s="38"/>
      <c r="I96" s="138"/>
      <c r="J96" s="104">
        <f>J130</f>
        <v>0</v>
      </c>
      <c r="K96" s="38"/>
      <c r="L96" s="42"/>
      <c r="AU96" s="16" t="s">
        <v>112</v>
      </c>
    </row>
    <row r="97" s="8" customFormat="1" ht="24.96" customHeight="1">
      <c r="B97" s="184"/>
      <c r="C97" s="185"/>
      <c r="D97" s="186" t="s">
        <v>113</v>
      </c>
      <c r="E97" s="187"/>
      <c r="F97" s="187"/>
      <c r="G97" s="187"/>
      <c r="H97" s="187"/>
      <c r="I97" s="188"/>
      <c r="J97" s="189">
        <f>J131</f>
        <v>0</v>
      </c>
      <c r="K97" s="185"/>
      <c r="L97" s="190"/>
    </row>
    <row r="98" s="8" customFormat="1" ht="24.96" customHeight="1">
      <c r="B98" s="184"/>
      <c r="C98" s="185"/>
      <c r="D98" s="186" t="s">
        <v>1038</v>
      </c>
      <c r="E98" s="187"/>
      <c r="F98" s="187"/>
      <c r="G98" s="187"/>
      <c r="H98" s="187"/>
      <c r="I98" s="188"/>
      <c r="J98" s="189">
        <f>J142</f>
        <v>0</v>
      </c>
      <c r="K98" s="185"/>
      <c r="L98" s="190"/>
    </row>
    <row r="99" s="8" customFormat="1" ht="24.96" customHeight="1">
      <c r="B99" s="184"/>
      <c r="C99" s="185"/>
      <c r="D99" s="186" t="s">
        <v>114</v>
      </c>
      <c r="E99" s="187"/>
      <c r="F99" s="187"/>
      <c r="G99" s="187"/>
      <c r="H99" s="187"/>
      <c r="I99" s="188"/>
      <c r="J99" s="189">
        <f>J152</f>
        <v>0</v>
      </c>
      <c r="K99" s="185"/>
      <c r="L99" s="190"/>
    </row>
    <row r="100" s="8" customFormat="1" ht="24.96" customHeight="1">
      <c r="B100" s="184"/>
      <c r="C100" s="185"/>
      <c r="D100" s="186" t="s">
        <v>230</v>
      </c>
      <c r="E100" s="187"/>
      <c r="F100" s="187"/>
      <c r="G100" s="187"/>
      <c r="H100" s="187"/>
      <c r="I100" s="188"/>
      <c r="J100" s="189">
        <f>J157</f>
        <v>0</v>
      </c>
      <c r="K100" s="185"/>
      <c r="L100" s="190"/>
    </row>
    <row r="101" s="1" customFormat="1" ht="21.84" customHeight="1">
      <c r="B101" s="37"/>
      <c r="C101" s="38"/>
      <c r="D101" s="38"/>
      <c r="E101" s="38"/>
      <c r="F101" s="38"/>
      <c r="G101" s="38"/>
      <c r="H101" s="38"/>
      <c r="I101" s="138"/>
      <c r="J101" s="38"/>
      <c r="K101" s="38"/>
      <c r="L101" s="42"/>
    </row>
    <row r="102" s="1" customFormat="1" ht="6.96" customHeight="1">
      <c r="B102" s="37"/>
      <c r="C102" s="38"/>
      <c r="D102" s="38"/>
      <c r="E102" s="38"/>
      <c r="F102" s="38"/>
      <c r="G102" s="38"/>
      <c r="H102" s="38"/>
      <c r="I102" s="138"/>
      <c r="J102" s="38"/>
      <c r="K102" s="38"/>
      <c r="L102" s="42"/>
    </row>
    <row r="103" s="1" customFormat="1" ht="29.28" customHeight="1">
      <c r="B103" s="37"/>
      <c r="C103" s="183" t="s">
        <v>116</v>
      </c>
      <c r="D103" s="38"/>
      <c r="E103" s="38"/>
      <c r="F103" s="38"/>
      <c r="G103" s="38"/>
      <c r="H103" s="38"/>
      <c r="I103" s="138"/>
      <c r="J103" s="191">
        <f>ROUND(J104 + J105 + J106 + J107 + J108 + J109,2)</f>
        <v>0</v>
      </c>
      <c r="K103" s="38"/>
      <c r="L103" s="42"/>
      <c r="N103" s="192" t="s">
        <v>42</v>
      </c>
    </row>
    <row r="104" s="1" customFormat="1" ht="18" customHeight="1">
      <c r="B104" s="37"/>
      <c r="C104" s="38"/>
      <c r="D104" s="193" t="s">
        <v>117</v>
      </c>
      <c r="E104" s="194"/>
      <c r="F104" s="194"/>
      <c r="G104" s="38"/>
      <c r="H104" s="38"/>
      <c r="I104" s="138"/>
      <c r="J104" s="195">
        <v>0</v>
      </c>
      <c r="K104" s="38"/>
      <c r="L104" s="196"/>
      <c r="M104" s="138"/>
      <c r="N104" s="197" t="s">
        <v>43</v>
      </c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98" t="s">
        <v>118</v>
      </c>
      <c r="AZ104" s="138"/>
      <c r="BA104" s="138"/>
      <c r="BB104" s="138"/>
      <c r="BC104" s="138"/>
      <c r="BD104" s="138"/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98" t="s">
        <v>86</v>
      </c>
      <c r="BK104" s="138"/>
      <c r="BL104" s="138"/>
      <c r="BM104" s="138"/>
    </row>
    <row r="105" s="1" customFormat="1" ht="18" customHeight="1">
      <c r="B105" s="37"/>
      <c r="C105" s="38"/>
      <c r="D105" s="193" t="s">
        <v>119</v>
      </c>
      <c r="E105" s="194"/>
      <c r="F105" s="194"/>
      <c r="G105" s="38"/>
      <c r="H105" s="38"/>
      <c r="I105" s="138"/>
      <c r="J105" s="195">
        <v>0</v>
      </c>
      <c r="K105" s="38"/>
      <c r="L105" s="196"/>
      <c r="M105" s="138"/>
      <c r="N105" s="197" t="s">
        <v>43</v>
      </c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98" t="s">
        <v>118</v>
      </c>
      <c r="AZ105" s="138"/>
      <c r="BA105" s="138"/>
      <c r="BB105" s="138"/>
      <c r="BC105" s="138"/>
      <c r="BD105" s="138"/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98" t="s">
        <v>86</v>
      </c>
      <c r="BK105" s="138"/>
      <c r="BL105" s="138"/>
      <c r="BM105" s="138"/>
    </row>
    <row r="106" s="1" customFormat="1" ht="18" customHeight="1">
      <c r="B106" s="37"/>
      <c r="C106" s="38"/>
      <c r="D106" s="193" t="s">
        <v>120</v>
      </c>
      <c r="E106" s="194"/>
      <c r="F106" s="194"/>
      <c r="G106" s="38"/>
      <c r="H106" s="38"/>
      <c r="I106" s="138"/>
      <c r="J106" s="195">
        <v>0</v>
      </c>
      <c r="K106" s="38"/>
      <c r="L106" s="196"/>
      <c r="M106" s="138"/>
      <c r="N106" s="197" t="s">
        <v>43</v>
      </c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98" t="s">
        <v>118</v>
      </c>
      <c r="AZ106" s="138"/>
      <c r="BA106" s="138"/>
      <c r="BB106" s="138"/>
      <c r="BC106" s="138"/>
      <c r="BD106" s="138"/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98" t="s">
        <v>86</v>
      </c>
      <c r="BK106" s="138"/>
      <c r="BL106" s="138"/>
      <c r="BM106" s="138"/>
    </row>
    <row r="107" s="1" customFormat="1" ht="18" customHeight="1">
      <c r="B107" s="37"/>
      <c r="C107" s="38"/>
      <c r="D107" s="193" t="s">
        <v>121</v>
      </c>
      <c r="E107" s="194"/>
      <c r="F107" s="194"/>
      <c r="G107" s="38"/>
      <c r="H107" s="38"/>
      <c r="I107" s="138"/>
      <c r="J107" s="195">
        <v>0</v>
      </c>
      <c r="K107" s="38"/>
      <c r="L107" s="196"/>
      <c r="M107" s="138"/>
      <c r="N107" s="197" t="s">
        <v>43</v>
      </c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98" t="s">
        <v>118</v>
      </c>
      <c r="AZ107" s="138"/>
      <c r="BA107" s="138"/>
      <c r="BB107" s="138"/>
      <c r="BC107" s="138"/>
      <c r="BD107" s="138"/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98" t="s">
        <v>86</v>
      </c>
      <c r="BK107" s="138"/>
      <c r="BL107" s="138"/>
      <c r="BM107" s="138"/>
    </row>
    <row r="108" s="1" customFormat="1" ht="18" customHeight="1">
      <c r="B108" s="37"/>
      <c r="C108" s="38"/>
      <c r="D108" s="193" t="s">
        <v>122</v>
      </c>
      <c r="E108" s="194"/>
      <c r="F108" s="194"/>
      <c r="G108" s="38"/>
      <c r="H108" s="38"/>
      <c r="I108" s="138"/>
      <c r="J108" s="195">
        <v>0</v>
      </c>
      <c r="K108" s="38"/>
      <c r="L108" s="196"/>
      <c r="M108" s="138"/>
      <c r="N108" s="197" t="s">
        <v>43</v>
      </c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98" t="s">
        <v>118</v>
      </c>
      <c r="AZ108" s="138"/>
      <c r="BA108" s="138"/>
      <c r="BB108" s="138"/>
      <c r="BC108" s="138"/>
      <c r="BD108" s="138"/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98" t="s">
        <v>86</v>
      </c>
      <c r="BK108" s="138"/>
      <c r="BL108" s="138"/>
      <c r="BM108" s="138"/>
    </row>
    <row r="109" s="1" customFormat="1" ht="18" customHeight="1">
      <c r="B109" s="37"/>
      <c r="C109" s="38"/>
      <c r="D109" s="194" t="s">
        <v>123</v>
      </c>
      <c r="E109" s="38"/>
      <c r="F109" s="38"/>
      <c r="G109" s="38"/>
      <c r="H109" s="38"/>
      <c r="I109" s="138"/>
      <c r="J109" s="195">
        <f>ROUND(J30*T109,2)</f>
        <v>0</v>
      </c>
      <c r="K109" s="38"/>
      <c r="L109" s="196"/>
      <c r="M109" s="138"/>
      <c r="N109" s="197" t="s">
        <v>43</v>
      </c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98" t="s">
        <v>124</v>
      </c>
      <c r="AZ109" s="138"/>
      <c r="BA109" s="138"/>
      <c r="BB109" s="138"/>
      <c r="BC109" s="138"/>
      <c r="BD109" s="138"/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98" t="s">
        <v>86</v>
      </c>
      <c r="BK109" s="138"/>
      <c r="BL109" s="138"/>
      <c r="BM109" s="138"/>
    </row>
    <row r="110" s="1" customFormat="1">
      <c r="B110" s="37"/>
      <c r="C110" s="38"/>
      <c r="D110" s="38"/>
      <c r="E110" s="38"/>
      <c r="F110" s="38"/>
      <c r="G110" s="38"/>
      <c r="H110" s="38"/>
      <c r="I110" s="138"/>
      <c r="J110" s="38"/>
      <c r="K110" s="38"/>
      <c r="L110" s="42"/>
    </row>
    <row r="111" s="1" customFormat="1" ht="29.28" customHeight="1">
      <c r="B111" s="37"/>
      <c r="C111" s="200" t="s">
        <v>125</v>
      </c>
      <c r="D111" s="180"/>
      <c r="E111" s="180"/>
      <c r="F111" s="180"/>
      <c r="G111" s="180"/>
      <c r="H111" s="180"/>
      <c r="I111" s="181"/>
      <c r="J111" s="201">
        <f>ROUND(J96+J103,2)</f>
        <v>0</v>
      </c>
      <c r="K111" s="180"/>
      <c r="L111" s="42"/>
    </row>
    <row r="112" s="1" customFormat="1" ht="6.96" customHeight="1">
      <c r="B112" s="60"/>
      <c r="C112" s="61"/>
      <c r="D112" s="61"/>
      <c r="E112" s="61"/>
      <c r="F112" s="61"/>
      <c r="G112" s="61"/>
      <c r="H112" s="61"/>
      <c r="I112" s="174"/>
      <c r="J112" s="61"/>
      <c r="K112" s="61"/>
      <c r="L112" s="42"/>
    </row>
    <row r="116" s="1" customFormat="1" ht="6.96" customHeight="1">
      <c r="B116" s="62"/>
      <c r="C116" s="63"/>
      <c r="D116" s="63"/>
      <c r="E116" s="63"/>
      <c r="F116" s="63"/>
      <c r="G116" s="63"/>
      <c r="H116" s="63"/>
      <c r="I116" s="177"/>
      <c r="J116" s="63"/>
      <c r="K116" s="63"/>
      <c r="L116" s="42"/>
    </row>
    <row r="117" s="1" customFormat="1" ht="24.96" customHeight="1">
      <c r="B117" s="37"/>
      <c r="C117" s="22" t="s">
        <v>126</v>
      </c>
      <c r="D117" s="38"/>
      <c r="E117" s="38"/>
      <c r="F117" s="38"/>
      <c r="G117" s="38"/>
      <c r="H117" s="38"/>
      <c r="I117" s="138"/>
      <c r="J117" s="38"/>
      <c r="K117" s="38"/>
      <c r="L117" s="42"/>
    </row>
    <row r="118" s="1" customFormat="1" ht="6.96" customHeight="1">
      <c r="B118" s="37"/>
      <c r="C118" s="38"/>
      <c r="D118" s="38"/>
      <c r="E118" s="38"/>
      <c r="F118" s="38"/>
      <c r="G118" s="38"/>
      <c r="H118" s="38"/>
      <c r="I118" s="138"/>
      <c r="J118" s="38"/>
      <c r="K118" s="38"/>
      <c r="L118" s="42"/>
    </row>
    <row r="119" s="1" customFormat="1" ht="12" customHeight="1">
      <c r="B119" s="37"/>
      <c r="C119" s="31" t="s">
        <v>17</v>
      </c>
      <c r="D119" s="38"/>
      <c r="E119" s="38"/>
      <c r="F119" s="38"/>
      <c r="G119" s="38"/>
      <c r="H119" s="38"/>
      <c r="I119" s="138"/>
      <c r="J119" s="38"/>
      <c r="K119" s="38"/>
      <c r="L119" s="42"/>
    </row>
    <row r="120" s="1" customFormat="1" ht="16.5" customHeight="1">
      <c r="B120" s="37"/>
      <c r="C120" s="38"/>
      <c r="D120" s="38"/>
      <c r="E120" s="178" t="str">
        <f>E7</f>
        <v>Garáž č. 436/3 a přilehlý pozemek č. 436/2</v>
      </c>
      <c r="F120" s="31"/>
      <c r="G120" s="31"/>
      <c r="H120" s="31"/>
      <c r="I120" s="138"/>
      <c r="J120" s="38"/>
      <c r="K120" s="38"/>
      <c r="L120" s="42"/>
    </row>
    <row r="121" s="1" customFormat="1" ht="12" customHeight="1">
      <c r="B121" s="37"/>
      <c r="C121" s="31" t="s">
        <v>103</v>
      </c>
      <c r="D121" s="38"/>
      <c r="E121" s="38"/>
      <c r="F121" s="38"/>
      <c r="G121" s="38"/>
      <c r="H121" s="38"/>
      <c r="I121" s="138"/>
      <c r="J121" s="38"/>
      <c r="K121" s="38"/>
      <c r="L121" s="42"/>
    </row>
    <row r="122" s="1" customFormat="1" ht="16.5" customHeight="1">
      <c r="B122" s="37"/>
      <c r="C122" s="38"/>
      <c r="D122" s="38"/>
      <c r="E122" s="70" t="str">
        <f>E9</f>
        <v>04 - Zpevněná plocha</v>
      </c>
      <c r="F122" s="38"/>
      <c r="G122" s="38"/>
      <c r="H122" s="38"/>
      <c r="I122" s="138"/>
      <c r="J122" s="38"/>
      <c r="K122" s="38"/>
      <c r="L122" s="42"/>
    </row>
    <row r="123" s="1" customFormat="1" ht="6.96" customHeight="1">
      <c r="B123" s="37"/>
      <c r="C123" s="38"/>
      <c r="D123" s="38"/>
      <c r="E123" s="38"/>
      <c r="F123" s="38"/>
      <c r="G123" s="38"/>
      <c r="H123" s="38"/>
      <c r="I123" s="138"/>
      <c r="J123" s="38"/>
      <c r="K123" s="38"/>
      <c r="L123" s="42"/>
    </row>
    <row r="124" s="1" customFormat="1" ht="12" customHeight="1">
      <c r="B124" s="37"/>
      <c r="C124" s="31" t="s">
        <v>21</v>
      </c>
      <c r="D124" s="38"/>
      <c r="E124" s="38"/>
      <c r="F124" s="26" t="str">
        <f>F12</f>
        <v xml:space="preserve"> </v>
      </c>
      <c r="G124" s="38"/>
      <c r="H124" s="38"/>
      <c r="I124" s="141" t="s">
        <v>23</v>
      </c>
      <c r="J124" s="73" t="str">
        <f>IF(J12="","",J12)</f>
        <v>20. 5. 2019</v>
      </c>
      <c r="K124" s="38"/>
      <c r="L124" s="42"/>
    </row>
    <row r="125" s="1" customFormat="1" ht="6.96" customHeight="1">
      <c r="B125" s="37"/>
      <c r="C125" s="38"/>
      <c r="D125" s="38"/>
      <c r="E125" s="38"/>
      <c r="F125" s="38"/>
      <c r="G125" s="38"/>
      <c r="H125" s="38"/>
      <c r="I125" s="138"/>
      <c r="J125" s="38"/>
      <c r="K125" s="38"/>
      <c r="L125" s="42"/>
    </row>
    <row r="126" s="1" customFormat="1" ht="27.9" customHeight="1">
      <c r="B126" s="37"/>
      <c r="C126" s="31" t="s">
        <v>25</v>
      </c>
      <c r="D126" s="38"/>
      <c r="E126" s="38"/>
      <c r="F126" s="26" t="str">
        <f>E15</f>
        <v>Muzeum Hlučínska</v>
      </c>
      <c r="G126" s="38"/>
      <c r="H126" s="38"/>
      <c r="I126" s="141" t="s">
        <v>31</v>
      </c>
      <c r="J126" s="35" t="str">
        <f>E21</f>
        <v>Ing. arch. Pavel Ksenič</v>
      </c>
      <c r="K126" s="38"/>
      <c r="L126" s="42"/>
    </row>
    <row r="127" s="1" customFormat="1" ht="15.15" customHeight="1">
      <c r="B127" s="37"/>
      <c r="C127" s="31" t="s">
        <v>29</v>
      </c>
      <c r="D127" s="38"/>
      <c r="E127" s="38"/>
      <c r="F127" s="26" t="str">
        <f>IF(E18="","",E18)</f>
        <v>Vyplň údaj</v>
      </c>
      <c r="G127" s="38"/>
      <c r="H127" s="38"/>
      <c r="I127" s="141" t="s">
        <v>34</v>
      </c>
      <c r="J127" s="35" t="str">
        <f>E24</f>
        <v>Ladislav Pekárek</v>
      </c>
      <c r="K127" s="38"/>
      <c r="L127" s="42"/>
    </row>
    <row r="128" s="1" customFormat="1" ht="10.32" customHeight="1">
      <c r="B128" s="37"/>
      <c r="C128" s="38"/>
      <c r="D128" s="38"/>
      <c r="E128" s="38"/>
      <c r="F128" s="38"/>
      <c r="G128" s="38"/>
      <c r="H128" s="38"/>
      <c r="I128" s="138"/>
      <c r="J128" s="38"/>
      <c r="K128" s="38"/>
      <c r="L128" s="42"/>
    </row>
    <row r="129" s="9" customFormat="1" ht="29.28" customHeight="1">
      <c r="B129" s="202"/>
      <c r="C129" s="203" t="s">
        <v>127</v>
      </c>
      <c r="D129" s="204" t="s">
        <v>63</v>
      </c>
      <c r="E129" s="204" t="s">
        <v>59</v>
      </c>
      <c r="F129" s="204" t="s">
        <v>60</v>
      </c>
      <c r="G129" s="204" t="s">
        <v>128</v>
      </c>
      <c r="H129" s="204" t="s">
        <v>129</v>
      </c>
      <c r="I129" s="205" t="s">
        <v>130</v>
      </c>
      <c r="J129" s="204" t="s">
        <v>110</v>
      </c>
      <c r="K129" s="206" t="s">
        <v>131</v>
      </c>
      <c r="L129" s="207"/>
      <c r="M129" s="94" t="s">
        <v>1</v>
      </c>
      <c r="N129" s="95" t="s">
        <v>42</v>
      </c>
      <c r="O129" s="95" t="s">
        <v>132</v>
      </c>
      <c r="P129" s="95" t="s">
        <v>133</v>
      </c>
      <c r="Q129" s="95" t="s">
        <v>134</v>
      </c>
      <c r="R129" s="95" t="s">
        <v>135</v>
      </c>
      <c r="S129" s="95" t="s">
        <v>136</v>
      </c>
      <c r="T129" s="96" t="s">
        <v>137</v>
      </c>
    </row>
    <row r="130" s="1" customFormat="1" ht="22.8" customHeight="1">
      <c r="B130" s="37"/>
      <c r="C130" s="101" t="s">
        <v>138</v>
      </c>
      <c r="D130" s="38"/>
      <c r="E130" s="38"/>
      <c r="F130" s="38"/>
      <c r="G130" s="38"/>
      <c r="H130" s="38"/>
      <c r="I130" s="138"/>
      <c r="J130" s="208">
        <f>BK130</f>
        <v>0</v>
      </c>
      <c r="K130" s="38"/>
      <c r="L130" s="42"/>
      <c r="M130" s="97"/>
      <c r="N130" s="98"/>
      <c r="O130" s="98"/>
      <c r="P130" s="209">
        <f>P131+P142+P152+P157</f>
        <v>0</v>
      </c>
      <c r="Q130" s="98"/>
      <c r="R130" s="209">
        <f>R131+R142+R152+R157</f>
        <v>6.8769807000000007</v>
      </c>
      <c r="S130" s="98"/>
      <c r="T130" s="210">
        <f>T131+T142+T152+T157</f>
        <v>0</v>
      </c>
      <c r="AT130" s="16" t="s">
        <v>77</v>
      </c>
      <c r="AU130" s="16" t="s">
        <v>112</v>
      </c>
      <c r="BK130" s="211">
        <f>BK131+BK142+BK152+BK157</f>
        <v>0</v>
      </c>
    </row>
    <row r="131" s="10" customFormat="1" ht="25.92" customHeight="1">
      <c r="B131" s="212"/>
      <c r="C131" s="213"/>
      <c r="D131" s="214" t="s">
        <v>77</v>
      </c>
      <c r="E131" s="215" t="s">
        <v>86</v>
      </c>
      <c r="F131" s="215" t="s">
        <v>139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SUM(P132:P141)</f>
        <v>0</v>
      </c>
      <c r="Q131" s="220"/>
      <c r="R131" s="221">
        <f>SUM(R132:R141)</f>
        <v>0.00054300000000000008</v>
      </c>
      <c r="S131" s="220"/>
      <c r="T131" s="222">
        <f>SUM(T132:T141)</f>
        <v>0</v>
      </c>
      <c r="AR131" s="223" t="s">
        <v>86</v>
      </c>
      <c r="AT131" s="224" t="s">
        <v>77</v>
      </c>
      <c r="AU131" s="224" t="s">
        <v>78</v>
      </c>
      <c r="AY131" s="223" t="s">
        <v>140</v>
      </c>
      <c r="BK131" s="225">
        <f>SUM(BK132:BK141)</f>
        <v>0</v>
      </c>
    </row>
    <row r="132" s="1" customFormat="1" ht="24" customHeight="1">
      <c r="B132" s="37"/>
      <c r="C132" s="226" t="s">
        <v>86</v>
      </c>
      <c r="D132" s="226" t="s">
        <v>141</v>
      </c>
      <c r="E132" s="227" t="s">
        <v>1039</v>
      </c>
      <c r="F132" s="228" t="s">
        <v>1040</v>
      </c>
      <c r="G132" s="229" t="s">
        <v>154</v>
      </c>
      <c r="H132" s="230">
        <v>14.496</v>
      </c>
      <c r="I132" s="231"/>
      <c r="J132" s="232">
        <f>ROUND(I132*H132,2)</f>
        <v>0</v>
      </c>
      <c r="K132" s="228" t="s">
        <v>145</v>
      </c>
      <c r="L132" s="42"/>
      <c r="M132" s="233" t="s">
        <v>1</v>
      </c>
      <c r="N132" s="234" t="s">
        <v>43</v>
      </c>
      <c r="O132" s="85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AR132" s="237" t="s">
        <v>146</v>
      </c>
      <c r="AT132" s="237" t="s">
        <v>141</v>
      </c>
      <c r="AU132" s="237" t="s">
        <v>86</v>
      </c>
      <c r="AY132" s="16" t="s">
        <v>140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6" t="s">
        <v>86</v>
      </c>
      <c r="BK132" s="238">
        <f>ROUND(I132*H132,2)</f>
        <v>0</v>
      </c>
      <c r="BL132" s="16" t="s">
        <v>146</v>
      </c>
      <c r="BM132" s="237" t="s">
        <v>1041</v>
      </c>
    </row>
    <row r="133" s="12" customFormat="1">
      <c r="B133" s="250"/>
      <c r="C133" s="251"/>
      <c r="D133" s="241" t="s">
        <v>156</v>
      </c>
      <c r="E133" s="252" t="s">
        <v>1</v>
      </c>
      <c r="F133" s="253" t="s">
        <v>1042</v>
      </c>
      <c r="G133" s="251"/>
      <c r="H133" s="254">
        <v>14.496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AT133" s="260" t="s">
        <v>156</v>
      </c>
      <c r="AU133" s="260" t="s">
        <v>86</v>
      </c>
      <c r="AV133" s="12" t="s">
        <v>88</v>
      </c>
      <c r="AW133" s="12" t="s">
        <v>33</v>
      </c>
      <c r="AX133" s="12" t="s">
        <v>86</v>
      </c>
      <c r="AY133" s="260" t="s">
        <v>140</v>
      </c>
    </row>
    <row r="134" s="1" customFormat="1" ht="24" customHeight="1">
      <c r="B134" s="37"/>
      <c r="C134" s="226" t="s">
        <v>88</v>
      </c>
      <c r="D134" s="226" t="s">
        <v>141</v>
      </c>
      <c r="E134" s="227" t="s">
        <v>1043</v>
      </c>
      <c r="F134" s="228" t="s">
        <v>1044</v>
      </c>
      <c r="G134" s="229" t="s">
        <v>154</v>
      </c>
      <c r="H134" s="230">
        <v>14.496</v>
      </c>
      <c r="I134" s="231"/>
      <c r="J134" s="232">
        <f>ROUND(I134*H134,2)</f>
        <v>0</v>
      </c>
      <c r="K134" s="228" t="s">
        <v>145</v>
      </c>
      <c r="L134" s="42"/>
      <c r="M134" s="233" t="s">
        <v>1</v>
      </c>
      <c r="N134" s="234" t="s">
        <v>43</v>
      </c>
      <c r="O134" s="85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AR134" s="237" t="s">
        <v>146</v>
      </c>
      <c r="AT134" s="237" t="s">
        <v>141</v>
      </c>
      <c r="AU134" s="237" t="s">
        <v>86</v>
      </c>
      <c r="AY134" s="16" t="s">
        <v>140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6" t="s">
        <v>86</v>
      </c>
      <c r="BK134" s="238">
        <f>ROUND(I134*H134,2)</f>
        <v>0</v>
      </c>
      <c r="BL134" s="16" t="s">
        <v>146</v>
      </c>
      <c r="BM134" s="237" t="s">
        <v>1045</v>
      </c>
    </row>
    <row r="135" s="1" customFormat="1" ht="24" customHeight="1">
      <c r="B135" s="37"/>
      <c r="C135" s="226" t="s">
        <v>151</v>
      </c>
      <c r="D135" s="226" t="s">
        <v>141</v>
      </c>
      <c r="E135" s="227" t="s">
        <v>163</v>
      </c>
      <c r="F135" s="228" t="s">
        <v>164</v>
      </c>
      <c r="G135" s="229" t="s">
        <v>154</v>
      </c>
      <c r="H135" s="230">
        <v>14.496</v>
      </c>
      <c r="I135" s="231"/>
      <c r="J135" s="232">
        <f>ROUND(I135*H135,2)</f>
        <v>0</v>
      </c>
      <c r="K135" s="228" t="s">
        <v>145</v>
      </c>
      <c r="L135" s="42"/>
      <c r="M135" s="233" t="s">
        <v>1</v>
      </c>
      <c r="N135" s="234" t="s">
        <v>43</v>
      </c>
      <c r="O135" s="85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AR135" s="237" t="s">
        <v>146</v>
      </c>
      <c r="AT135" s="237" t="s">
        <v>141</v>
      </c>
      <c r="AU135" s="237" t="s">
        <v>86</v>
      </c>
      <c r="AY135" s="16" t="s">
        <v>140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6" t="s">
        <v>86</v>
      </c>
      <c r="BK135" s="238">
        <f>ROUND(I135*H135,2)</f>
        <v>0</v>
      </c>
      <c r="BL135" s="16" t="s">
        <v>146</v>
      </c>
      <c r="BM135" s="237" t="s">
        <v>1046</v>
      </c>
    </row>
    <row r="136" s="1" customFormat="1" ht="16.5" customHeight="1">
      <c r="B136" s="37"/>
      <c r="C136" s="226" t="s">
        <v>146</v>
      </c>
      <c r="D136" s="226" t="s">
        <v>141</v>
      </c>
      <c r="E136" s="227" t="s">
        <v>172</v>
      </c>
      <c r="F136" s="228" t="s">
        <v>173</v>
      </c>
      <c r="G136" s="229" t="s">
        <v>154</v>
      </c>
      <c r="H136" s="230">
        <v>14.496</v>
      </c>
      <c r="I136" s="231"/>
      <c r="J136" s="232">
        <f>ROUND(I136*H136,2)</f>
        <v>0</v>
      </c>
      <c r="K136" s="228" t="s">
        <v>145</v>
      </c>
      <c r="L136" s="42"/>
      <c r="M136" s="233" t="s">
        <v>1</v>
      </c>
      <c r="N136" s="234" t="s">
        <v>43</v>
      </c>
      <c r="O136" s="85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AR136" s="237" t="s">
        <v>146</v>
      </c>
      <c r="AT136" s="237" t="s">
        <v>141</v>
      </c>
      <c r="AU136" s="237" t="s">
        <v>86</v>
      </c>
      <c r="AY136" s="16" t="s">
        <v>140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6" t="s">
        <v>86</v>
      </c>
      <c r="BK136" s="238">
        <f>ROUND(I136*H136,2)</f>
        <v>0</v>
      </c>
      <c r="BL136" s="16" t="s">
        <v>146</v>
      </c>
      <c r="BM136" s="237" t="s">
        <v>1047</v>
      </c>
    </row>
    <row r="137" s="1" customFormat="1" ht="24" customHeight="1">
      <c r="B137" s="37"/>
      <c r="C137" s="226" t="s">
        <v>162</v>
      </c>
      <c r="D137" s="226" t="s">
        <v>141</v>
      </c>
      <c r="E137" s="227" t="s">
        <v>262</v>
      </c>
      <c r="F137" s="228" t="s">
        <v>216</v>
      </c>
      <c r="G137" s="229" t="s">
        <v>200</v>
      </c>
      <c r="H137" s="230">
        <v>72.893000000000001</v>
      </c>
      <c r="I137" s="231"/>
      <c r="J137" s="232">
        <f>ROUND(I137*H137,2)</f>
        <v>0</v>
      </c>
      <c r="K137" s="228" t="s">
        <v>145</v>
      </c>
      <c r="L137" s="42"/>
      <c r="M137" s="233" t="s">
        <v>1</v>
      </c>
      <c r="N137" s="234" t="s">
        <v>43</v>
      </c>
      <c r="O137" s="85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AR137" s="237" t="s">
        <v>146</v>
      </c>
      <c r="AT137" s="237" t="s">
        <v>141</v>
      </c>
      <c r="AU137" s="237" t="s">
        <v>86</v>
      </c>
      <c r="AY137" s="16" t="s">
        <v>140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6" t="s">
        <v>86</v>
      </c>
      <c r="BK137" s="238">
        <f>ROUND(I137*H137,2)</f>
        <v>0</v>
      </c>
      <c r="BL137" s="16" t="s">
        <v>146</v>
      </c>
      <c r="BM137" s="237" t="s">
        <v>1048</v>
      </c>
    </row>
    <row r="138" s="12" customFormat="1">
      <c r="B138" s="250"/>
      <c r="C138" s="251"/>
      <c r="D138" s="241" t="s">
        <v>156</v>
      </c>
      <c r="E138" s="251"/>
      <c r="F138" s="253" t="s">
        <v>1049</v>
      </c>
      <c r="G138" s="251"/>
      <c r="H138" s="254">
        <v>72.893000000000001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AT138" s="260" t="s">
        <v>156</v>
      </c>
      <c r="AU138" s="260" t="s">
        <v>86</v>
      </c>
      <c r="AV138" s="12" t="s">
        <v>88</v>
      </c>
      <c r="AW138" s="12" t="s">
        <v>4</v>
      </c>
      <c r="AX138" s="12" t="s">
        <v>86</v>
      </c>
      <c r="AY138" s="260" t="s">
        <v>140</v>
      </c>
    </row>
    <row r="139" s="1" customFormat="1" ht="16.5" customHeight="1">
      <c r="B139" s="37"/>
      <c r="C139" s="226" t="s">
        <v>166</v>
      </c>
      <c r="D139" s="226" t="s">
        <v>141</v>
      </c>
      <c r="E139" s="227" t="s">
        <v>1050</v>
      </c>
      <c r="F139" s="228" t="s">
        <v>1051</v>
      </c>
      <c r="G139" s="229" t="s">
        <v>144</v>
      </c>
      <c r="H139" s="230">
        <v>36.229999999999997</v>
      </c>
      <c r="I139" s="231"/>
      <c r="J139" s="232">
        <f>ROUND(I139*H139,2)</f>
        <v>0</v>
      </c>
      <c r="K139" s="228" t="s">
        <v>145</v>
      </c>
      <c r="L139" s="42"/>
      <c r="M139" s="233" t="s">
        <v>1</v>
      </c>
      <c r="N139" s="234" t="s">
        <v>43</v>
      </c>
      <c r="O139" s="85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AR139" s="237" t="s">
        <v>146</v>
      </c>
      <c r="AT139" s="237" t="s">
        <v>141</v>
      </c>
      <c r="AU139" s="237" t="s">
        <v>86</v>
      </c>
      <c r="AY139" s="16" t="s">
        <v>140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6" t="s">
        <v>86</v>
      </c>
      <c r="BK139" s="238">
        <f>ROUND(I139*H139,2)</f>
        <v>0</v>
      </c>
      <c r="BL139" s="16" t="s">
        <v>146</v>
      </c>
      <c r="BM139" s="237" t="s">
        <v>1052</v>
      </c>
    </row>
    <row r="140" s="1" customFormat="1" ht="16.5" customHeight="1">
      <c r="B140" s="37"/>
      <c r="C140" s="283" t="s">
        <v>171</v>
      </c>
      <c r="D140" s="283" t="s">
        <v>321</v>
      </c>
      <c r="E140" s="284" t="s">
        <v>1053</v>
      </c>
      <c r="F140" s="285" t="s">
        <v>1054</v>
      </c>
      <c r="G140" s="286" t="s">
        <v>523</v>
      </c>
      <c r="H140" s="287">
        <v>0.54300000000000004</v>
      </c>
      <c r="I140" s="288"/>
      <c r="J140" s="289">
        <f>ROUND(I140*H140,2)</f>
        <v>0</v>
      </c>
      <c r="K140" s="285" t="s">
        <v>145</v>
      </c>
      <c r="L140" s="290"/>
      <c r="M140" s="291" t="s">
        <v>1</v>
      </c>
      <c r="N140" s="292" t="s">
        <v>43</v>
      </c>
      <c r="O140" s="85"/>
      <c r="P140" s="235">
        <f>O140*H140</f>
        <v>0</v>
      </c>
      <c r="Q140" s="235">
        <v>0.001</v>
      </c>
      <c r="R140" s="235">
        <f>Q140*H140</f>
        <v>0.00054300000000000008</v>
      </c>
      <c r="S140" s="235">
        <v>0</v>
      </c>
      <c r="T140" s="236">
        <f>S140*H140</f>
        <v>0</v>
      </c>
      <c r="AR140" s="237" t="s">
        <v>177</v>
      </c>
      <c r="AT140" s="237" t="s">
        <v>321</v>
      </c>
      <c r="AU140" s="237" t="s">
        <v>86</v>
      </c>
      <c r="AY140" s="16" t="s">
        <v>140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6" t="s">
        <v>86</v>
      </c>
      <c r="BK140" s="238">
        <f>ROUND(I140*H140,2)</f>
        <v>0</v>
      </c>
      <c r="BL140" s="16" t="s">
        <v>146</v>
      </c>
      <c r="BM140" s="237" t="s">
        <v>1055</v>
      </c>
    </row>
    <row r="141" s="12" customFormat="1">
      <c r="B141" s="250"/>
      <c r="C141" s="251"/>
      <c r="D141" s="241" t="s">
        <v>156</v>
      </c>
      <c r="E141" s="251"/>
      <c r="F141" s="253" t="s">
        <v>1056</v>
      </c>
      <c r="G141" s="251"/>
      <c r="H141" s="254">
        <v>0.54300000000000004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AT141" s="260" t="s">
        <v>156</v>
      </c>
      <c r="AU141" s="260" t="s">
        <v>86</v>
      </c>
      <c r="AV141" s="12" t="s">
        <v>88</v>
      </c>
      <c r="AW141" s="12" t="s">
        <v>4</v>
      </c>
      <c r="AX141" s="12" t="s">
        <v>86</v>
      </c>
      <c r="AY141" s="260" t="s">
        <v>140</v>
      </c>
    </row>
    <row r="142" s="10" customFormat="1" ht="25.92" customHeight="1">
      <c r="B142" s="212"/>
      <c r="C142" s="213"/>
      <c r="D142" s="214" t="s">
        <v>77</v>
      </c>
      <c r="E142" s="215" t="s">
        <v>162</v>
      </c>
      <c r="F142" s="215" t="s">
        <v>1057</v>
      </c>
      <c r="G142" s="213"/>
      <c r="H142" s="213"/>
      <c r="I142" s="216"/>
      <c r="J142" s="217">
        <f>BK142</f>
        <v>0</v>
      </c>
      <c r="K142" s="213"/>
      <c r="L142" s="218"/>
      <c r="M142" s="219"/>
      <c r="N142" s="220"/>
      <c r="O142" s="220"/>
      <c r="P142" s="221">
        <f>SUM(P143:P151)</f>
        <v>0</v>
      </c>
      <c r="Q142" s="220"/>
      <c r="R142" s="221">
        <f>SUM(R143:R151)</f>
        <v>2.2249135999999998</v>
      </c>
      <c r="S142" s="220"/>
      <c r="T142" s="222">
        <f>SUM(T143:T151)</f>
        <v>0</v>
      </c>
      <c r="AR142" s="223" t="s">
        <v>86</v>
      </c>
      <c r="AT142" s="224" t="s">
        <v>77</v>
      </c>
      <c r="AU142" s="224" t="s">
        <v>78</v>
      </c>
      <c r="AY142" s="223" t="s">
        <v>140</v>
      </c>
      <c r="BK142" s="225">
        <f>SUM(BK143:BK151)</f>
        <v>0</v>
      </c>
    </row>
    <row r="143" s="1" customFormat="1" ht="24" customHeight="1">
      <c r="B143" s="37"/>
      <c r="C143" s="226" t="s">
        <v>177</v>
      </c>
      <c r="D143" s="226" t="s">
        <v>141</v>
      </c>
      <c r="E143" s="227" t="s">
        <v>1058</v>
      </c>
      <c r="F143" s="228" t="s">
        <v>1059</v>
      </c>
      <c r="G143" s="229" t="s">
        <v>144</v>
      </c>
      <c r="H143" s="230">
        <v>72.459999999999994</v>
      </c>
      <c r="I143" s="231"/>
      <c r="J143" s="232">
        <f>ROUND(I143*H143,2)</f>
        <v>0</v>
      </c>
      <c r="K143" s="228" t="s">
        <v>145</v>
      </c>
      <c r="L143" s="42"/>
      <c r="M143" s="233" t="s">
        <v>1</v>
      </c>
      <c r="N143" s="234" t="s">
        <v>43</v>
      </c>
      <c r="O143" s="85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AR143" s="237" t="s">
        <v>146</v>
      </c>
      <c r="AT143" s="237" t="s">
        <v>141</v>
      </c>
      <c r="AU143" s="237" t="s">
        <v>86</v>
      </c>
      <c r="AY143" s="16" t="s">
        <v>140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6" t="s">
        <v>86</v>
      </c>
      <c r="BK143" s="238">
        <f>ROUND(I143*H143,2)</f>
        <v>0</v>
      </c>
      <c r="BL143" s="16" t="s">
        <v>146</v>
      </c>
      <c r="BM143" s="237" t="s">
        <v>1060</v>
      </c>
    </row>
    <row r="144" s="11" customFormat="1">
      <c r="B144" s="239"/>
      <c r="C144" s="240"/>
      <c r="D144" s="241" t="s">
        <v>156</v>
      </c>
      <c r="E144" s="242" t="s">
        <v>1</v>
      </c>
      <c r="F144" s="243" t="s">
        <v>1061</v>
      </c>
      <c r="G144" s="240"/>
      <c r="H144" s="242" t="s">
        <v>1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156</v>
      </c>
      <c r="AU144" s="249" t="s">
        <v>86</v>
      </c>
      <c r="AV144" s="11" t="s">
        <v>86</v>
      </c>
      <c r="AW144" s="11" t="s">
        <v>33</v>
      </c>
      <c r="AX144" s="11" t="s">
        <v>78</v>
      </c>
      <c r="AY144" s="249" t="s">
        <v>140</v>
      </c>
    </row>
    <row r="145" s="11" customFormat="1">
      <c r="B145" s="239"/>
      <c r="C145" s="240"/>
      <c r="D145" s="241" t="s">
        <v>156</v>
      </c>
      <c r="E145" s="242" t="s">
        <v>1</v>
      </c>
      <c r="F145" s="243" t="s">
        <v>1062</v>
      </c>
      <c r="G145" s="240"/>
      <c r="H145" s="242" t="s">
        <v>1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156</v>
      </c>
      <c r="AU145" s="249" t="s">
        <v>86</v>
      </c>
      <c r="AV145" s="11" t="s">
        <v>86</v>
      </c>
      <c r="AW145" s="11" t="s">
        <v>33</v>
      </c>
      <c r="AX145" s="11" t="s">
        <v>78</v>
      </c>
      <c r="AY145" s="249" t="s">
        <v>140</v>
      </c>
    </row>
    <row r="146" s="12" customFormat="1">
      <c r="B146" s="250"/>
      <c r="C146" s="251"/>
      <c r="D146" s="241" t="s">
        <v>156</v>
      </c>
      <c r="E146" s="252" t="s">
        <v>1</v>
      </c>
      <c r="F146" s="253" t="s">
        <v>1063</v>
      </c>
      <c r="G146" s="251"/>
      <c r="H146" s="254">
        <v>72.459999999999994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AT146" s="260" t="s">
        <v>156</v>
      </c>
      <c r="AU146" s="260" t="s">
        <v>86</v>
      </c>
      <c r="AV146" s="12" t="s">
        <v>88</v>
      </c>
      <c r="AW146" s="12" t="s">
        <v>33</v>
      </c>
      <c r="AX146" s="12" t="s">
        <v>86</v>
      </c>
      <c r="AY146" s="260" t="s">
        <v>140</v>
      </c>
    </row>
    <row r="147" s="1" customFormat="1" ht="24" customHeight="1">
      <c r="B147" s="37"/>
      <c r="C147" s="226" t="s">
        <v>175</v>
      </c>
      <c r="D147" s="226" t="s">
        <v>141</v>
      </c>
      <c r="E147" s="227" t="s">
        <v>1064</v>
      </c>
      <c r="F147" s="228" t="s">
        <v>1065</v>
      </c>
      <c r="G147" s="229" t="s">
        <v>144</v>
      </c>
      <c r="H147" s="230">
        <v>36.229999999999997</v>
      </c>
      <c r="I147" s="231"/>
      <c r="J147" s="232">
        <f>ROUND(I147*H147,2)</f>
        <v>0</v>
      </c>
      <c r="K147" s="228" t="s">
        <v>145</v>
      </c>
      <c r="L147" s="42"/>
      <c r="M147" s="233" t="s">
        <v>1</v>
      </c>
      <c r="N147" s="234" t="s">
        <v>43</v>
      </c>
      <c r="O147" s="85"/>
      <c r="P147" s="235">
        <f>O147*H147</f>
        <v>0</v>
      </c>
      <c r="Q147" s="235">
        <v>0.040000000000000001</v>
      </c>
      <c r="R147" s="235">
        <f>Q147*H147</f>
        <v>1.4491999999999998</v>
      </c>
      <c r="S147" s="235">
        <v>0</v>
      </c>
      <c r="T147" s="236">
        <f>S147*H147</f>
        <v>0</v>
      </c>
      <c r="AR147" s="237" t="s">
        <v>146</v>
      </c>
      <c r="AT147" s="237" t="s">
        <v>141</v>
      </c>
      <c r="AU147" s="237" t="s">
        <v>86</v>
      </c>
      <c r="AY147" s="16" t="s">
        <v>140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6" t="s">
        <v>86</v>
      </c>
      <c r="BK147" s="238">
        <f>ROUND(I147*H147,2)</f>
        <v>0</v>
      </c>
      <c r="BL147" s="16" t="s">
        <v>146</v>
      </c>
      <c r="BM147" s="237" t="s">
        <v>1066</v>
      </c>
    </row>
    <row r="148" s="1" customFormat="1" ht="16.5" customHeight="1">
      <c r="B148" s="37"/>
      <c r="C148" s="283" t="s">
        <v>187</v>
      </c>
      <c r="D148" s="283" t="s">
        <v>321</v>
      </c>
      <c r="E148" s="284" t="s">
        <v>1067</v>
      </c>
      <c r="F148" s="285" t="s">
        <v>1068</v>
      </c>
      <c r="G148" s="286" t="s">
        <v>144</v>
      </c>
      <c r="H148" s="287">
        <v>36.591999999999999</v>
      </c>
      <c r="I148" s="288"/>
      <c r="J148" s="289">
        <f>ROUND(I148*H148,2)</f>
        <v>0</v>
      </c>
      <c r="K148" s="285" t="s">
        <v>145</v>
      </c>
      <c r="L148" s="290"/>
      <c r="M148" s="291" t="s">
        <v>1</v>
      </c>
      <c r="N148" s="292" t="s">
        <v>43</v>
      </c>
      <c r="O148" s="85"/>
      <c r="P148" s="235">
        <f>O148*H148</f>
        <v>0</v>
      </c>
      <c r="Q148" s="235">
        <v>0.010800000000000001</v>
      </c>
      <c r="R148" s="235">
        <f>Q148*H148</f>
        <v>0.39519360000000003</v>
      </c>
      <c r="S148" s="235">
        <v>0</v>
      </c>
      <c r="T148" s="236">
        <f>S148*H148</f>
        <v>0</v>
      </c>
      <c r="AR148" s="237" t="s">
        <v>177</v>
      </c>
      <c r="AT148" s="237" t="s">
        <v>321</v>
      </c>
      <c r="AU148" s="237" t="s">
        <v>86</v>
      </c>
      <c r="AY148" s="16" t="s">
        <v>140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6" t="s">
        <v>86</v>
      </c>
      <c r="BK148" s="238">
        <f>ROUND(I148*H148,2)</f>
        <v>0</v>
      </c>
      <c r="BL148" s="16" t="s">
        <v>146</v>
      </c>
      <c r="BM148" s="237" t="s">
        <v>1069</v>
      </c>
    </row>
    <row r="149" s="12" customFormat="1">
      <c r="B149" s="250"/>
      <c r="C149" s="251"/>
      <c r="D149" s="241" t="s">
        <v>156</v>
      </c>
      <c r="E149" s="251"/>
      <c r="F149" s="253" t="s">
        <v>1070</v>
      </c>
      <c r="G149" s="251"/>
      <c r="H149" s="254">
        <v>36.591999999999999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156</v>
      </c>
      <c r="AU149" s="260" t="s">
        <v>86</v>
      </c>
      <c r="AV149" s="12" t="s">
        <v>88</v>
      </c>
      <c r="AW149" s="12" t="s">
        <v>4</v>
      </c>
      <c r="AX149" s="12" t="s">
        <v>86</v>
      </c>
      <c r="AY149" s="260" t="s">
        <v>140</v>
      </c>
    </row>
    <row r="150" s="1" customFormat="1" ht="16.5" customHeight="1">
      <c r="B150" s="37"/>
      <c r="C150" s="283" t="s">
        <v>197</v>
      </c>
      <c r="D150" s="283" t="s">
        <v>321</v>
      </c>
      <c r="E150" s="284" t="s">
        <v>1071</v>
      </c>
      <c r="F150" s="285" t="s">
        <v>1072</v>
      </c>
      <c r="G150" s="286" t="s">
        <v>154</v>
      </c>
      <c r="H150" s="287">
        <v>1.8120000000000001</v>
      </c>
      <c r="I150" s="288"/>
      <c r="J150" s="289">
        <f>ROUND(I150*H150,2)</f>
        <v>0</v>
      </c>
      <c r="K150" s="285" t="s">
        <v>145</v>
      </c>
      <c r="L150" s="290"/>
      <c r="M150" s="291" t="s">
        <v>1</v>
      </c>
      <c r="N150" s="292" t="s">
        <v>43</v>
      </c>
      <c r="O150" s="85"/>
      <c r="P150" s="235">
        <f>O150*H150</f>
        <v>0</v>
      </c>
      <c r="Q150" s="235">
        <v>0.20999999999999999</v>
      </c>
      <c r="R150" s="235">
        <f>Q150*H150</f>
        <v>0.38052000000000002</v>
      </c>
      <c r="S150" s="235">
        <v>0</v>
      </c>
      <c r="T150" s="236">
        <f>S150*H150</f>
        <v>0</v>
      </c>
      <c r="AR150" s="237" t="s">
        <v>177</v>
      </c>
      <c r="AT150" s="237" t="s">
        <v>321</v>
      </c>
      <c r="AU150" s="237" t="s">
        <v>86</v>
      </c>
      <c r="AY150" s="16" t="s">
        <v>140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6" t="s">
        <v>86</v>
      </c>
      <c r="BK150" s="238">
        <f>ROUND(I150*H150,2)</f>
        <v>0</v>
      </c>
      <c r="BL150" s="16" t="s">
        <v>146</v>
      </c>
      <c r="BM150" s="237" t="s">
        <v>1073</v>
      </c>
    </row>
    <row r="151" s="12" customFormat="1">
      <c r="B151" s="250"/>
      <c r="C151" s="251"/>
      <c r="D151" s="241" t="s">
        <v>156</v>
      </c>
      <c r="E151" s="252" t="s">
        <v>1</v>
      </c>
      <c r="F151" s="253" t="s">
        <v>1074</v>
      </c>
      <c r="G151" s="251"/>
      <c r="H151" s="254">
        <v>1.8120000000000001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AT151" s="260" t="s">
        <v>156</v>
      </c>
      <c r="AU151" s="260" t="s">
        <v>86</v>
      </c>
      <c r="AV151" s="12" t="s">
        <v>88</v>
      </c>
      <c r="AW151" s="12" t="s">
        <v>33</v>
      </c>
      <c r="AX151" s="12" t="s">
        <v>86</v>
      </c>
      <c r="AY151" s="260" t="s">
        <v>140</v>
      </c>
    </row>
    <row r="152" s="10" customFormat="1" ht="25.92" customHeight="1">
      <c r="B152" s="212"/>
      <c r="C152" s="213"/>
      <c r="D152" s="214" t="s">
        <v>77</v>
      </c>
      <c r="E152" s="215" t="s">
        <v>175</v>
      </c>
      <c r="F152" s="215" t="s">
        <v>176</v>
      </c>
      <c r="G152" s="213"/>
      <c r="H152" s="213"/>
      <c r="I152" s="216"/>
      <c r="J152" s="217">
        <f>BK152</f>
        <v>0</v>
      </c>
      <c r="K152" s="213"/>
      <c r="L152" s="218"/>
      <c r="M152" s="219"/>
      <c r="N152" s="220"/>
      <c r="O152" s="220"/>
      <c r="P152" s="221">
        <f>SUM(P153:P156)</f>
        <v>0</v>
      </c>
      <c r="Q152" s="220"/>
      <c r="R152" s="221">
        <f>SUM(R153:R156)</f>
        <v>4.6515241000000005</v>
      </c>
      <c r="S152" s="220"/>
      <c r="T152" s="222">
        <f>SUM(T153:T156)</f>
        <v>0</v>
      </c>
      <c r="AR152" s="223" t="s">
        <v>86</v>
      </c>
      <c r="AT152" s="224" t="s">
        <v>77</v>
      </c>
      <c r="AU152" s="224" t="s">
        <v>78</v>
      </c>
      <c r="AY152" s="223" t="s">
        <v>140</v>
      </c>
      <c r="BK152" s="225">
        <f>SUM(BK153:BK156)</f>
        <v>0</v>
      </c>
    </row>
    <row r="153" s="1" customFormat="1" ht="24" customHeight="1">
      <c r="B153" s="37"/>
      <c r="C153" s="226" t="s">
        <v>202</v>
      </c>
      <c r="D153" s="226" t="s">
        <v>141</v>
      </c>
      <c r="E153" s="227" t="s">
        <v>1075</v>
      </c>
      <c r="F153" s="228" t="s">
        <v>1076</v>
      </c>
      <c r="G153" s="229" t="s">
        <v>328</v>
      </c>
      <c r="H153" s="230">
        <v>21.600000000000001</v>
      </c>
      <c r="I153" s="231"/>
      <c r="J153" s="232">
        <f>ROUND(I153*H153,2)</f>
        <v>0</v>
      </c>
      <c r="K153" s="228" t="s">
        <v>145</v>
      </c>
      <c r="L153" s="42"/>
      <c r="M153" s="233" t="s">
        <v>1</v>
      </c>
      <c r="N153" s="234" t="s">
        <v>43</v>
      </c>
      <c r="O153" s="85"/>
      <c r="P153" s="235">
        <f>O153*H153</f>
        <v>0</v>
      </c>
      <c r="Q153" s="235">
        <v>0.15540000000000001</v>
      </c>
      <c r="R153" s="235">
        <f>Q153*H153</f>
        <v>3.3566400000000005</v>
      </c>
      <c r="S153" s="235">
        <v>0</v>
      </c>
      <c r="T153" s="236">
        <f>S153*H153</f>
        <v>0</v>
      </c>
      <c r="AR153" s="237" t="s">
        <v>146</v>
      </c>
      <c r="AT153" s="237" t="s">
        <v>141</v>
      </c>
      <c r="AU153" s="237" t="s">
        <v>86</v>
      </c>
      <c r="AY153" s="16" t="s">
        <v>140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6" t="s">
        <v>86</v>
      </c>
      <c r="BK153" s="238">
        <f>ROUND(I153*H153,2)</f>
        <v>0</v>
      </c>
      <c r="BL153" s="16" t="s">
        <v>146</v>
      </c>
      <c r="BM153" s="237" t="s">
        <v>1077</v>
      </c>
    </row>
    <row r="154" s="1" customFormat="1" ht="16.5" customHeight="1">
      <c r="B154" s="37"/>
      <c r="C154" s="283" t="s">
        <v>207</v>
      </c>
      <c r="D154" s="283" t="s">
        <v>321</v>
      </c>
      <c r="E154" s="284" t="s">
        <v>1078</v>
      </c>
      <c r="F154" s="285" t="s">
        <v>1079</v>
      </c>
      <c r="G154" s="286" t="s">
        <v>328</v>
      </c>
      <c r="H154" s="287">
        <v>22.032</v>
      </c>
      <c r="I154" s="288"/>
      <c r="J154" s="289">
        <f>ROUND(I154*H154,2)</f>
        <v>0</v>
      </c>
      <c r="K154" s="285" t="s">
        <v>145</v>
      </c>
      <c r="L154" s="290"/>
      <c r="M154" s="291" t="s">
        <v>1</v>
      </c>
      <c r="N154" s="292" t="s">
        <v>43</v>
      </c>
      <c r="O154" s="85"/>
      <c r="P154" s="235">
        <f>O154*H154</f>
        <v>0</v>
      </c>
      <c r="Q154" s="235">
        <v>0.058000000000000003</v>
      </c>
      <c r="R154" s="235">
        <f>Q154*H154</f>
        <v>1.2778560000000001</v>
      </c>
      <c r="S154" s="235">
        <v>0</v>
      </c>
      <c r="T154" s="236">
        <f>S154*H154</f>
        <v>0</v>
      </c>
      <c r="AR154" s="237" t="s">
        <v>177</v>
      </c>
      <c r="AT154" s="237" t="s">
        <v>321</v>
      </c>
      <c r="AU154" s="237" t="s">
        <v>86</v>
      </c>
      <c r="AY154" s="16" t="s">
        <v>140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6" t="s">
        <v>86</v>
      </c>
      <c r="BK154" s="238">
        <f>ROUND(I154*H154,2)</f>
        <v>0</v>
      </c>
      <c r="BL154" s="16" t="s">
        <v>146</v>
      </c>
      <c r="BM154" s="237" t="s">
        <v>1080</v>
      </c>
    </row>
    <row r="155" s="12" customFormat="1">
      <c r="B155" s="250"/>
      <c r="C155" s="251"/>
      <c r="D155" s="241" t="s">
        <v>156</v>
      </c>
      <c r="E155" s="251"/>
      <c r="F155" s="253" t="s">
        <v>1081</v>
      </c>
      <c r="G155" s="251"/>
      <c r="H155" s="254">
        <v>22.032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AT155" s="260" t="s">
        <v>156</v>
      </c>
      <c r="AU155" s="260" t="s">
        <v>86</v>
      </c>
      <c r="AV155" s="12" t="s">
        <v>88</v>
      </c>
      <c r="AW155" s="12" t="s">
        <v>4</v>
      </c>
      <c r="AX155" s="12" t="s">
        <v>86</v>
      </c>
      <c r="AY155" s="260" t="s">
        <v>140</v>
      </c>
    </row>
    <row r="156" s="1" customFormat="1" ht="16.5" customHeight="1">
      <c r="B156" s="37"/>
      <c r="C156" s="226" t="s">
        <v>211</v>
      </c>
      <c r="D156" s="226" t="s">
        <v>141</v>
      </c>
      <c r="E156" s="227" t="s">
        <v>1082</v>
      </c>
      <c r="F156" s="228" t="s">
        <v>1083</v>
      </c>
      <c r="G156" s="229" t="s">
        <v>144</v>
      </c>
      <c r="H156" s="230">
        <v>36.229999999999997</v>
      </c>
      <c r="I156" s="231"/>
      <c r="J156" s="232">
        <f>ROUND(I156*H156,2)</f>
        <v>0</v>
      </c>
      <c r="K156" s="228" t="s">
        <v>145</v>
      </c>
      <c r="L156" s="42"/>
      <c r="M156" s="233" t="s">
        <v>1</v>
      </c>
      <c r="N156" s="234" t="s">
        <v>43</v>
      </c>
      <c r="O156" s="85"/>
      <c r="P156" s="235">
        <f>O156*H156</f>
        <v>0</v>
      </c>
      <c r="Q156" s="235">
        <v>0.00046999999999999999</v>
      </c>
      <c r="R156" s="235">
        <f>Q156*H156</f>
        <v>0.017028099999999997</v>
      </c>
      <c r="S156" s="235">
        <v>0</v>
      </c>
      <c r="T156" s="236">
        <f>S156*H156</f>
        <v>0</v>
      </c>
      <c r="AR156" s="237" t="s">
        <v>146</v>
      </c>
      <c r="AT156" s="237" t="s">
        <v>141</v>
      </c>
      <c r="AU156" s="237" t="s">
        <v>86</v>
      </c>
      <c r="AY156" s="16" t="s">
        <v>140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6" t="s">
        <v>86</v>
      </c>
      <c r="BK156" s="238">
        <f>ROUND(I156*H156,2)</f>
        <v>0</v>
      </c>
      <c r="BL156" s="16" t="s">
        <v>146</v>
      </c>
      <c r="BM156" s="237" t="s">
        <v>1084</v>
      </c>
    </row>
    <row r="157" s="10" customFormat="1" ht="25.92" customHeight="1">
      <c r="B157" s="212"/>
      <c r="C157" s="213"/>
      <c r="D157" s="214" t="s">
        <v>77</v>
      </c>
      <c r="E157" s="215" t="s">
        <v>466</v>
      </c>
      <c r="F157" s="215" t="s">
        <v>467</v>
      </c>
      <c r="G157" s="213"/>
      <c r="H157" s="213"/>
      <c r="I157" s="216"/>
      <c r="J157" s="217">
        <f>BK157</f>
        <v>0</v>
      </c>
      <c r="K157" s="213"/>
      <c r="L157" s="218"/>
      <c r="M157" s="219"/>
      <c r="N157" s="220"/>
      <c r="O157" s="220"/>
      <c r="P157" s="221">
        <f>P158</f>
        <v>0</v>
      </c>
      <c r="Q157" s="220"/>
      <c r="R157" s="221">
        <f>R158</f>
        <v>0</v>
      </c>
      <c r="S157" s="220"/>
      <c r="T157" s="222">
        <f>T158</f>
        <v>0</v>
      </c>
      <c r="AR157" s="223" t="s">
        <v>86</v>
      </c>
      <c r="AT157" s="224" t="s">
        <v>77</v>
      </c>
      <c r="AU157" s="224" t="s">
        <v>78</v>
      </c>
      <c r="AY157" s="223" t="s">
        <v>140</v>
      </c>
      <c r="BK157" s="225">
        <f>BK158</f>
        <v>0</v>
      </c>
    </row>
    <row r="158" s="1" customFormat="1" ht="24" customHeight="1">
      <c r="B158" s="37"/>
      <c r="C158" s="226" t="s">
        <v>8</v>
      </c>
      <c r="D158" s="226" t="s">
        <v>141</v>
      </c>
      <c r="E158" s="227" t="s">
        <v>1085</v>
      </c>
      <c r="F158" s="228" t="s">
        <v>1086</v>
      </c>
      <c r="G158" s="229" t="s">
        <v>200</v>
      </c>
      <c r="H158" s="230">
        <v>6.8769999999999998</v>
      </c>
      <c r="I158" s="231"/>
      <c r="J158" s="232">
        <f>ROUND(I158*H158,2)</f>
        <v>0</v>
      </c>
      <c r="K158" s="228" t="s">
        <v>145</v>
      </c>
      <c r="L158" s="42"/>
      <c r="M158" s="298" t="s">
        <v>1</v>
      </c>
      <c r="N158" s="299" t="s">
        <v>43</v>
      </c>
      <c r="O158" s="300"/>
      <c r="P158" s="301">
        <f>O158*H158</f>
        <v>0</v>
      </c>
      <c r="Q158" s="301">
        <v>0</v>
      </c>
      <c r="R158" s="301">
        <f>Q158*H158</f>
        <v>0</v>
      </c>
      <c r="S158" s="301">
        <v>0</v>
      </c>
      <c r="T158" s="302">
        <f>S158*H158</f>
        <v>0</v>
      </c>
      <c r="AR158" s="237" t="s">
        <v>146</v>
      </c>
      <c r="AT158" s="237" t="s">
        <v>141</v>
      </c>
      <c r="AU158" s="237" t="s">
        <v>86</v>
      </c>
      <c r="AY158" s="16" t="s">
        <v>140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6" t="s">
        <v>86</v>
      </c>
      <c r="BK158" s="238">
        <f>ROUND(I158*H158,2)</f>
        <v>0</v>
      </c>
      <c r="BL158" s="16" t="s">
        <v>146</v>
      </c>
      <c r="BM158" s="237" t="s">
        <v>1087</v>
      </c>
    </row>
    <row r="159" s="1" customFormat="1" ht="6.96" customHeight="1">
      <c r="B159" s="60"/>
      <c r="C159" s="61"/>
      <c r="D159" s="61"/>
      <c r="E159" s="61"/>
      <c r="F159" s="61"/>
      <c r="G159" s="61"/>
      <c r="H159" s="61"/>
      <c r="I159" s="174"/>
      <c r="J159" s="61"/>
      <c r="K159" s="61"/>
      <c r="L159" s="42"/>
    </row>
  </sheetData>
  <sheetProtection sheet="1" autoFilter="0" formatColumns="0" formatRows="0" objects="1" scenarios="1" spinCount="100000" saltValue="0DaF/u5fCBDJ9TBZUcwX+Cn90cQKy4eq05qvwfuWurkm1lK3pI9OGBbdijwvpjKd/8r7CMKurf2fDO0DQ+3vHA==" hashValue="6yYq2j2Fb4ob+K6KJuqOxpgsqt4rZF5CG5noaqvO6fF/d5du8XxcoiW4SBHQ/aKgYcWbIo7M8ae/pHJ6pEvItg==" algorithmName="SHA-512" password="CC35"/>
  <autoFilter ref="C129:K158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3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101</v>
      </c>
    </row>
    <row r="3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</row>
    <row r="4" ht="24.96" customHeight="1">
      <c r="B4" s="19"/>
      <c r="D4" s="134" t="s">
        <v>102</v>
      </c>
      <c r="L4" s="19"/>
      <c r="M4" s="13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6" t="s">
        <v>17</v>
      </c>
      <c r="L6" s="19"/>
    </row>
    <row r="7" ht="16.5" customHeight="1">
      <c r="B7" s="19"/>
      <c r="E7" s="137" t="str">
        <f>'Rekapitulace stavby'!K6</f>
        <v>Garáž č. 436/3 a přilehlý pozemek č. 436/2</v>
      </c>
      <c r="F7" s="136"/>
      <c r="G7" s="136"/>
      <c r="H7" s="136"/>
      <c r="L7" s="19"/>
    </row>
    <row r="8" s="1" customFormat="1" ht="12" customHeight="1">
      <c r="B8" s="42"/>
      <c r="D8" s="136" t="s">
        <v>103</v>
      </c>
      <c r="I8" s="138"/>
      <c r="L8" s="42"/>
    </row>
    <row r="9" s="1" customFormat="1" ht="36.96" customHeight="1">
      <c r="B9" s="42"/>
      <c r="E9" s="139" t="s">
        <v>1088</v>
      </c>
      <c r="F9" s="1"/>
      <c r="G9" s="1"/>
      <c r="H9" s="1"/>
      <c r="I9" s="138"/>
      <c r="L9" s="42"/>
    </row>
    <row r="10" s="1" customFormat="1">
      <c r="B10" s="42"/>
      <c r="I10" s="138"/>
      <c r="L10" s="42"/>
    </row>
    <row r="11" s="1" customFormat="1" ht="12" customHeight="1">
      <c r="B11" s="42"/>
      <c r="D11" s="136" t="s">
        <v>19</v>
      </c>
      <c r="F11" s="140" t="s">
        <v>1</v>
      </c>
      <c r="I11" s="141" t="s">
        <v>20</v>
      </c>
      <c r="J11" s="140" t="s">
        <v>1</v>
      </c>
      <c r="L11" s="42"/>
    </row>
    <row r="12" s="1" customFormat="1" ht="12" customHeight="1">
      <c r="B12" s="42"/>
      <c r="D12" s="136" t="s">
        <v>21</v>
      </c>
      <c r="F12" s="140" t="s">
        <v>22</v>
      </c>
      <c r="I12" s="141" t="s">
        <v>23</v>
      </c>
      <c r="J12" s="142" t="str">
        <f>'Rekapitulace stavby'!AN8</f>
        <v>20. 5. 2019</v>
      </c>
      <c r="L12" s="42"/>
    </row>
    <row r="13" s="1" customFormat="1" ht="10.8" customHeight="1">
      <c r="B13" s="42"/>
      <c r="I13" s="138"/>
      <c r="L13" s="42"/>
    </row>
    <row r="14" s="1" customFormat="1" ht="12" customHeight="1">
      <c r="B14" s="42"/>
      <c r="D14" s="136" t="s">
        <v>25</v>
      </c>
      <c r="I14" s="141" t="s">
        <v>26</v>
      </c>
      <c r="J14" s="140" t="s">
        <v>1</v>
      </c>
      <c r="L14" s="42"/>
    </row>
    <row r="15" s="1" customFormat="1" ht="18" customHeight="1">
      <c r="B15" s="42"/>
      <c r="E15" s="140" t="s">
        <v>27</v>
      </c>
      <c r="I15" s="141" t="s">
        <v>28</v>
      </c>
      <c r="J15" s="140" t="s">
        <v>1</v>
      </c>
      <c r="L15" s="42"/>
    </row>
    <row r="16" s="1" customFormat="1" ht="6.96" customHeight="1">
      <c r="B16" s="42"/>
      <c r="I16" s="138"/>
      <c r="L16" s="42"/>
    </row>
    <row r="17" s="1" customFormat="1" ht="12" customHeight="1">
      <c r="B17" s="42"/>
      <c r="D17" s="136" t="s">
        <v>29</v>
      </c>
      <c r="I17" s="141" t="s">
        <v>26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8"/>
      <c r="L19" s="42"/>
    </row>
    <row r="20" s="1" customFormat="1" ht="12" customHeight="1">
      <c r="B20" s="42"/>
      <c r="D20" s="136" t="s">
        <v>31</v>
      </c>
      <c r="I20" s="141" t="s">
        <v>26</v>
      </c>
      <c r="J20" s="140" t="s">
        <v>1</v>
      </c>
      <c r="L20" s="42"/>
    </row>
    <row r="21" s="1" customFormat="1" ht="18" customHeight="1">
      <c r="B21" s="42"/>
      <c r="E21" s="140" t="s">
        <v>32</v>
      </c>
      <c r="I21" s="141" t="s">
        <v>28</v>
      </c>
      <c r="J21" s="140" t="s">
        <v>1</v>
      </c>
      <c r="L21" s="42"/>
    </row>
    <row r="22" s="1" customFormat="1" ht="6.96" customHeight="1">
      <c r="B22" s="42"/>
      <c r="I22" s="138"/>
      <c r="L22" s="42"/>
    </row>
    <row r="23" s="1" customFormat="1" ht="12" customHeight="1">
      <c r="B23" s="42"/>
      <c r="D23" s="136" t="s">
        <v>34</v>
      </c>
      <c r="I23" s="141" t="s">
        <v>26</v>
      </c>
      <c r="J23" s="140" t="s">
        <v>35</v>
      </c>
      <c r="L23" s="42"/>
    </row>
    <row r="24" s="1" customFormat="1" ht="18" customHeight="1">
      <c r="B24" s="42"/>
      <c r="E24" s="140" t="s">
        <v>36</v>
      </c>
      <c r="I24" s="141" t="s">
        <v>28</v>
      </c>
      <c r="J24" s="140" t="s">
        <v>1</v>
      </c>
      <c r="L24" s="42"/>
    </row>
    <row r="25" s="1" customFormat="1" ht="6.96" customHeight="1">
      <c r="B25" s="42"/>
      <c r="I25" s="138"/>
      <c r="L25" s="42"/>
    </row>
    <row r="26" s="1" customFormat="1" ht="12" customHeight="1">
      <c r="B26" s="42"/>
      <c r="D26" s="136" t="s">
        <v>37</v>
      </c>
      <c r="I26" s="138"/>
      <c r="L26" s="42"/>
    </row>
    <row r="27" s="7" customFormat="1" ht="51" customHeight="1">
      <c r="B27" s="143"/>
      <c r="E27" s="144" t="s">
        <v>105</v>
      </c>
      <c r="F27" s="144"/>
      <c r="G27" s="144"/>
      <c r="H27" s="144"/>
      <c r="I27" s="145"/>
      <c r="L27" s="143"/>
    </row>
    <row r="28" s="1" customFormat="1" ht="6.96" customHeight="1">
      <c r="B28" s="42"/>
      <c r="I28" s="13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="1" customFormat="1" ht="14.4" customHeight="1">
      <c r="B30" s="42"/>
      <c r="D30" s="140" t="s">
        <v>106</v>
      </c>
      <c r="I30" s="138"/>
      <c r="J30" s="147">
        <f>J96</f>
        <v>0</v>
      </c>
      <c r="L30" s="42"/>
    </row>
    <row r="31" s="1" customFormat="1" ht="14.4" customHeight="1">
      <c r="B31" s="42"/>
      <c r="D31" s="148" t="s">
        <v>107</v>
      </c>
      <c r="I31" s="138"/>
      <c r="J31" s="147">
        <f>J101</f>
        <v>0</v>
      </c>
      <c r="L31" s="42"/>
    </row>
    <row r="32" s="1" customFormat="1" ht="25.44" customHeight="1">
      <c r="B32" s="42"/>
      <c r="D32" s="149" t="s">
        <v>38</v>
      </c>
      <c r="I32" s="138"/>
      <c r="J32" s="150">
        <f>ROUND(J30 + J31,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46"/>
      <c r="J33" s="77"/>
      <c r="K33" s="77"/>
      <c r="L33" s="42"/>
    </row>
    <row r="34" s="1" customFormat="1" ht="14.4" customHeight="1">
      <c r="B34" s="42"/>
      <c r="F34" s="151" t="s">
        <v>40</v>
      </c>
      <c r="I34" s="152" t="s">
        <v>39</v>
      </c>
      <c r="J34" s="151" t="s">
        <v>41</v>
      </c>
      <c r="L34" s="42"/>
    </row>
    <row r="35" s="1" customFormat="1" ht="14.4" customHeight="1">
      <c r="B35" s="42"/>
      <c r="D35" s="153" t="s">
        <v>42</v>
      </c>
      <c r="E35" s="136" t="s">
        <v>43</v>
      </c>
      <c r="F35" s="154">
        <f>ROUND((SUM(BE101:BE108) + SUM(BE128:BE132)),  2)</f>
        <v>0</v>
      </c>
      <c r="I35" s="155">
        <v>0.20999999999999999</v>
      </c>
      <c r="J35" s="154">
        <f>ROUND(((SUM(BE101:BE108) + SUM(BE128:BE132))*I35),  2)</f>
        <v>0</v>
      </c>
      <c r="L35" s="42"/>
    </row>
    <row r="36" s="1" customFormat="1" ht="14.4" customHeight="1">
      <c r="B36" s="42"/>
      <c r="E36" s="136" t="s">
        <v>44</v>
      </c>
      <c r="F36" s="154">
        <f>ROUND((SUM(BF101:BF108) + SUM(BF128:BF132)),  2)</f>
        <v>0</v>
      </c>
      <c r="I36" s="155">
        <v>0.14999999999999999</v>
      </c>
      <c r="J36" s="154">
        <f>ROUND(((SUM(BF101:BF108) + SUM(BF128:BF132))*I36),  2)</f>
        <v>0</v>
      </c>
      <c r="L36" s="42"/>
    </row>
    <row r="37" hidden="1" s="1" customFormat="1" ht="14.4" customHeight="1">
      <c r="B37" s="42"/>
      <c r="E37" s="136" t="s">
        <v>45</v>
      </c>
      <c r="F37" s="154">
        <f>ROUND((SUM(BG101:BG108) + SUM(BG128:BG132)),  2)</f>
        <v>0</v>
      </c>
      <c r="I37" s="155">
        <v>0.20999999999999999</v>
      </c>
      <c r="J37" s="154">
        <f>0</f>
        <v>0</v>
      </c>
      <c r="L37" s="42"/>
    </row>
    <row r="38" hidden="1" s="1" customFormat="1" ht="14.4" customHeight="1">
      <c r="B38" s="42"/>
      <c r="E38" s="136" t="s">
        <v>46</v>
      </c>
      <c r="F38" s="154">
        <f>ROUND((SUM(BH101:BH108) + SUM(BH128:BH132)),  2)</f>
        <v>0</v>
      </c>
      <c r="I38" s="155">
        <v>0.14999999999999999</v>
      </c>
      <c r="J38" s="154">
        <f>0</f>
        <v>0</v>
      </c>
      <c r="L38" s="42"/>
    </row>
    <row r="39" hidden="1" s="1" customFormat="1" ht="14.4" customHeight="1">
      <c r="B39" s="42"/>
      <c r="E39" s="136" t="s">
        <v>47</v>
      </c>
      <c r="F39" s="154">
        <f>ROUND((SUM(BI101:BI108) + SUM(BI128:BI132)),  2)</f>
        <v>0</v>
      </c>
      <c r="I39" s="155">
        <v>0</v>
      </c>
      <c r="J39" s="154">
        <f>0</f>
        <v>0</v>
      </c>
      <c r="L39" s="42"/>
    </row>
    <row r="40" s="1" customFormat="1" ht="6.96" customHeight="1">
      <c r="B40" s="42"/>
      <c r="I40" s="138"/>
      <c r="L40" s="42"/>
    </row>
    <row r="41" s="1" customFormat="1" ht="25.44" customHeight="1">
      <c r="B41" s="42"/>
      <c r="C41" s="156"/>
      <c r="D41" s="157" t="s">
        <v>48</v>
      </c>
      <c r="E41" s="158"/>
      <c r="F41" s="158"/>
      <c r="G41" s="159" t="s">
        <v>49</v>
      </c>
      <c r="H41" s="160" t="s">
        <v>50</v>
      </c>
      <c r="I41" s="161"/>
      <c r="J41" s="162">
        <f>SUM(J32:J39)</f>
        <v>0</v>
      </c>
      <c r="K41" s="163"/>
      <c r="L41" s="42"/>
    </row>
    <row r="42" s="1" customFormat="1" ht="14.4" customHeight="1">
      <c r="B42" s="42"/>
      <c r="I42" s="138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64" t="s">
        <v>51</v>
      </c>
      <c r="E50" s="165"/>
      <c r="F50" s="165"/>
      <c r="G50" s="164" t="s">
        <v>52</v>
      </c>
      <c r="H50" s="165"/>
      <c r="I50" s="166"/>
      <c r="J50" s="165"/>
      <c r="K50" s="165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7" t="s">
        <v>53</v>
      </c>
      <c r="E61" s="168"/>
      <c r="F61" s="169" t="s">
        <v>54</v>
      </c>
      <c r="G61" s="167" t="s">
        <v>53</v>
      </c>
      <c r="H61" s="168"/>
      <c r="I61" s="170"/>
      <c r="J61" s="171" t="s">
        <v>54</v>
      </c>
      <c r="K61" s="168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64" t="s">
        <v>55</v>
      </c>
      <c r="E65" s="165"/>
      <c r="F65" s="165"/>
      <c r="G65" s="164" t="s">
        <v>56</v>
      </c>
      <c r="H65" s="165"/>
      <c r="I65" s="166"/>
      <c r="J65" s="165"/>
      <c r="K65" s="165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7" t="s">
        <v>53</v>
      </c>
      <c r="E76" s="168"/>
      <c r="F76" s="169" t="s">
        <v>54</v>
      </c>
      <c r="G76" s="167" t="s">
        <v>53</v>
      </c>
      <c r="H76" s="168"/>
      <c r="I76" s="170"/>
      <c r="J76" s="171" t="s">
        <v>54</v>
      </c>
      <c r="K76" s="168"/>
      <c r="L76" s="42"/>
    </row>
    <row r="77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2"/>
    </row>
    <row r="81" s="1" customFormat="1" ht="6.96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2"/>
    </row>
    <row r="82" s="1" customFormat="1" ht="24.96" customHeight="1">
      <c r="B82" s="37"/>
      <c r="C82" s="22" t="s">
        <v>108</v>
      </c>
      <c r="D82" s="38"/>
      <c r="E82" s="38"/>
      <c r="F82" s="38"/>
      <c r="G82" s="38"/>
      <c r="H82" s="38"/>
      <c r="I82" s="13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="1" customFormat="1" ht="12" customHeight="1">
      <c r="B84" s="37"/>
      <c r="C84" s="31" t="s">
        <v>17</v>
      </c>
      <c r="D84" s="38"/>
      <c r="E84" s="38"/>
      <c r="F84" s="38"/>
      <c r="G84" s="38"/>
      <c r="H84" s="38"/>
      <c r="I84" s="138"/>
      <c r="J84" s="38"/>
      <c r="K84" s="38"/>
      <c r="L84" s="42"/>
    </row>
    <row r="85" s="1" customFormat="1" ht="16.5" customHeight="1">
      <c r="B85" s="37"/>
      <c r="C85" s="38"/>
      <c r="D85" s="38"/>
      <c r="E85" s="178" t="str">
        <f>E7</f>
        <v>Garáž č. 436/3 a přilehlý pozemek č. 436/2</v>
      </c>
      <c r="F85" s="31"/>
      <c r="G85" s="31"/>
      <c r="H85" s="31"/>
      <c r="I85" s="138"/>
      <c r="J85" s="38"/>
      <c r="K85" s="38"/>
      <c r="L85" s="42"/>
    </row>
    <row r="86" s="1" customFormat="1" ht="12" customHeight="1">
      <c r="B86" s="37"/>
      <c r="C86" s="31" t="s">
        <v>103</v>
      </c>
      <c r="D86" s="38"/>
      <c r="E86" s="38"/>
      <c r="F86" s="38"/>
      <c r="G86" s="38"/>
      <c r="H86" s="38"/>
      <c r="I86" s="13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05 - Vedlejší náklady</v>
      </c>
      <c r="F87" s="38"/>
      <c r="G87" s="38"/>
      <c r="H87" s="38"/>
      <c r="I87" s="13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="1" customFormat="1" ht="12" customHeight="1">
      <c r="B89" s="37"/>
      <c r="C89" s="31" t="s">
        <v>21</v>
      </c>
      <c r="D89" s="38"/>
      <c r="E89" s="38"/>
      <c r="F89" s="26" t="str">
        <f>F12</f>
        <v xml:space="preserve"> </v>
      </c>
      <c r="G89" s="38"/>
      <c r="H89" s="38"/>
      <c r="I89" s="141" t="s">
        <v>23</v>
      </c>
      <c r="J89" s="73" t="str">
        <f>IF(J12="","",J12)</f>
        <v>20. 5. 2019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="1" customFormat="1" ht="27.9" customHeight="1">
      <c r="B91" s="37"/>
      <c r="C91" s="31" t="s">
        <v>25</v>
      </c>
      <c r="D91" s="38"/>
      <c r="E91" s="38"/>
      <c r="F91" s="26" t="str">
        <f>E15</f>
        <v>Muzeum Hlučínska</v>
      </c>
      <c r="G91" s="38"/>
      <c r="H91" s="38"/>
      <c r="I91" s="141" t="s">
        <v>31</v>
      </c>
      <c r="J91" s="35" t="str">
        <f>E21</f>
        <v>Ing. arch. Pavel Ksenič</v>
      </c>
      <c r="K91" s="38"/>
      <c r="L91" s="42"/>
    </row>
    <row r="92" s="1" customFormat="1" ht="15.15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Ladislav Pekárek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="1" customFormat="1" ht="29.28" customHeight="1">
      <c r="B94" s="37"/>
      <c r="C94" s="179" t="s">
        <v>109</v>
      </c>
      <c r="D94" s="180"/>
      <c r="E94" s="180"/>
      <c r="F94" s="180"/>
      <c r="G94" s="180"/>
      <c r="H94" s="180"/>
      <c r="I94" s="181"/>
      <c r="J94" s="182" t="s">
        <v>110</v>
      </c>
      <c r="K94" s="180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="1" customFormat="1" ht="22.8" customHeight="1">
      <c r="B96" s="37"/>
      <c r="C96" s="183" t="s">
        <v>111</v>
      </c>
      <c r="D96" s="38"/>
      <c r="E96" s="38"/>
      <c r="F96" s="38"/>
      <c r="G96" s="38"/>
      <c r="H96" s="38"/>
      <c r="I96" s="138"/>
      <c r="J96" s="104">
        <f>J128</f>
        <v>0</v>
      </c>
      <c r="K96" s="38"/>
      <c r="L96" s="42"/>
      <c r="AU96" s="16" t="s">
        <v>112</v>
      </c>
    </row>
    <row r="97" s="8" customFormat="1" ht="24.96" customHeight="1">
      <c r="B97" s="184"/>
      <c r="C97" s="185"/>
      <c r="D97" s="186" t="s">
        <v>1089</v>
      </c>
      <c r="E97" s="187"/>
      <c r="F97" s="187"/>
      <c r="G97" s="187"/>
      <c r="H97" s="187"/>
      <c r="I97" s="188"/>
      <c r="J97" s="189">
        <f>J129</f>
        <v>0</v>
      </c>
      <c r="K97" s="185"/>
      <c r="L97" s="190"/>
    </row>
    <row r="98" s="8" customFormat="1" ht="24.96" customHeight="1">
      <c r="B98" s="184"/>
      <c r="C98" s="185"/>
      <c r="D98" s="186" t="s">
        <v>1090</v>
      </c>
      <c r="E98" s="187"/>
      <c r="F98" s="187"/>
      <c r="G98" s="187"/>
      <c r="H98" s="187"/>
      <c r="I98" s="188"/>
      <c r="J98" s="189">
        <f>J131</f>
        <v>0</v>
      </c>
      <c r="K98" s="185"/>
      <c r="L98" s="190"/>
    </row>
    <row r="99" s="1" customFormat="1" ht="21.84" customHeight="1">
      <c r="B99" s="37"/>
      <c r="C99" s="38"/>
      <c r="D99" s="38"/>
      <c r="E99" s="38"/>
      <c r="F99" s="38"/>
      <c r="G99" s="38"/>
      <c r="H99" s="38"/>
      <c r="I99" s="138"/>
      <c r="J99" s="38"/>
      <c r="K99" s="38"/>
      <c r="L99" s="42"/>
    </row>
    <row r="100" s="1" customFormat="1" ht="6.96" customHeight="1">
      <c r="B100" s="37"/>
      <c r="C100" s="38"/>
      <c r="D100" s="38"/>
      <c r="E100" s="38"/>
      <c r="F100" s="38"/>
      <c r="G100" s="38"/>
      <c r="H100" s="38"/>
      <c r="I100" s="138"/>
      <c r="J100" s="38"/>
      <c r="K100" s="38"/>
      <c r="L100" s="42"/>
    </row>
    <row r="101" s="1" customFormat="1" ht="29.28" customHeight="1">
      <c r="B101" s="37"/>
      <c r="C101" s="183" t="s">
        <v>116</v>
      </c>
      <c r="D101" s="38"/>
      <c r="E101" s="38"/>
      <c r="F101" s="38"/>
      <c r="G101" s="38"/>
      <c r="H101" s="38"/>
      <c r="I101" s="138"/>
      <c r="J101" s="191">
        <f>ROUND(J102 + J103 + J104 + J105 + J106 + J107,2)</f>
        <v>0</v>
      </c>
      <c r="K101" s="38"/>
      <c r="L101" s="42"/>
      <c r="N101" s="192" t="s">
        <v>42</v>
      </c>
    </row>
    <row r="102" s="1" customFormat="1" ht="18" customHeight="1">
      <c r="B102" s="37"/>
      <c r="C102" s="38"/>
      <c r="D102" s="193" t="s">
        <v>117</v>
      </c>
      <c r="E102" s="194"/>
      <c r="F102" s="194"/>
      <c r="G102" s="38"/>
      <c r="H102" s="38"/>
      <c r="I102" s="138"/>
      <c r="J102" s="195">
        <v>0</v>
      </c>
      <c r="K102" s="38"/>
      <c r="L102" s="196"/>
      <c r="M102" s="138"/>
      <c r="N102" s="197" t="s">
        <v>43</v>
      </c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98" t="s">
        <v>118</v>
      </c>
      <c r="AZ102" s="138"/>
      <c r="BA102" s="138"/>
      <c r="BB102" s="138"/>
      <c r="BC102" s="138"/>
      <c r="BD102" s="138"/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98" t="s">
        <v>86</v>
      </c>
      <c r="BK102" s="138"/>
      <c r="BL102" s="138"/>
      <c r="BM102" s="138"/>
    </row>
    <row r="103" s="1" customFormat="1" ht="18" customHeight="1">
      <c r="B103" s="37"/>
      <c r="C103" s="38"/>
      <c r="D103" s="193" t="s">
        <v>119</v>
      </c>
      <c r="E103" s="194"/>
      <c r="F103" s="194"/>
      <c r="G103" s="38"/>
      <c r="H103" s="38"/>
      <c r="I103" s="138"/>
      <c r="J103" s="195">
        <v>0</v>
      </c>
      <c r="K103" s="38"/>
      <c r="L103" s="196"/>
      <c r="M103" s="138"/>
      <c r="N103" s="197" t="s">
        <v>43</v>
      </c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98" t="s">
        <v>118</v>
      </c>
      <c r="AZ103" s="138"/>
      <c r="BA103" s="138"/>
      <c r="BB103" s="138"/>
      <c r="BC103" s="138"/>
      <c r="BD103" s="138"/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98" t="s">
        <v>86</v>
      </c>
      <c r="BK103" s="138"/>
      <c r="BL103" s="138"/>
      <c r="BM103" s="138"/>
    </row>
    <row r="104" s="1" customFormat="1" ht="18" customHeight="1">
      <c r="B104" s="37"/>
      <c r="C104" s="38"/>
      <c r="D104" s="193" t="s">
        <v>120</v>
      </c>
      <c r="E104" s="194"/>
      <c r="F104" s="194"/>
      <c r="G104" s="38"/>
      <c r="H104" s="38"/>
      <c r="I104" s="138"/>
      <c r="J104" s="195">
        <v>0</v>
      </c>
      <c r="K104" s="38"/>
      <c r="L104" s="196"/>
      <c r="M104" s="138"/>
      <c r="N104" s="197" t="s">
        <v>43</v>
      </c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98" t="s">
        <v>118</v>
      </c>
      <c r="AZ104" s="138"/>
      <c r="BA104" s="138"/>
      <c r="BB104" s="138"/>
      <c r="BC104" s="138"/>
      <c r="BD104" s="138"/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98" t="s">
        <v>86</v>
      </c>
      <c r="BK104" s="138"/>
      <c r="BL104" s="138"/>
      <c r="BM104" s="138"/>
    </row>
    <row r="105" s="1" customFormat="1" ht="18" customHeight="1">
      <c r="B105" s="37"/>
      <c r="C105" s="38"/>
      <c r="D105" s="193" t="s">
        <v>121</v>
      </c>
      <c r="E105" s="194"/>
      <c r="F105" s="194"/>
      <c r="G105" s="38"/>
      <c r="H105" s="38"/>
      <c r="I105" s="138"/>
      <c r="J105" s="195">
        <v>0</v>
      </c>
      <c r="K105" s="38"/>
      <c r="L105" s="196"/>
      <c r="M105" s="138"/>
      <c r="N105" s="197" t="s">
        <v>43</v>
      </c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98" t="s">
        <v>118</v>
      </c>
      <c r="AZ105" s="138"/>
      <c r="BA105" s="138"/>
      <c r="BB105" s="138"/>
      <c r="BC105" s="138"/>
      <c r="BD105" s="138"/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98" t="s">
        <v>86</v>
      </c>
      <c r="BK105" s="138"/>
      <c r="BL105" s="138"/>
      <c r="BM105" s="138"/>
    </row>
    <row r="106" s="1" customFormat="1" ht="18" customHeight="1">
      <c r="B106" s="37"/>
      <c r="C106" s="38"/>
      <c r="D106" s="193" t="s">
        <v>122</v>
      </c>
      <c r="E106" s="194"/>
      <c r="F106" s="194"/>
      <c r="G106" s="38"/>
      <c r="H106" s="38"/>
      <c r="I106" s="138"/>
      <c r="J106" s="195">
        <v>0</v>
      </c>
      <c r="K106" s="38"/>
      <c r="L106" s="196"/>
      <c r="M106" s="138"/>
      <c r="N106" s="197" t="s">
        <v>43</v>
      </c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98" t="s">
        <v>118</v>
      </c>
      <c r="AZ106" s="138"/>
      <c r="BA106" s="138"/>
      <c r="BB106" s="138"/>
      <c r="BC106" s="138"/>
      <c r="BD106" s="138"/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98" t="s">
        <v>86</v>
      </c>
      <c r="BK106" s="138"/>
      <c r="BL106" s="138"/>
      <c r="BM106" s="138"/>
    </row>
    <row r="107" s="1" customFormat="1" ht="18" customHeight="1">
      <c r="B107" s="37"/>
      <c r="C107" s="38"/>
      <c r="D107" s="194" t="s">
        <v>123</v>
      </c>
      <c r="E107" s="38"/>
      <c r="F107" s="38"/>
      <c r="G107" s="38"/>
      <c r="H107" s="38"/>
      <c r="I107" s="138"/>
      <c r="J107" s="195">
        <f>ROUND(J30*T107,2)</f>
        <v>0</v>
      </c>
      <c r="K107" s="38"/>
      <c r="L107" s="196"/>
      <c r="M107" s="138"/>
      <c r="N107" s="197" t="s">
        <v>43</v>
      </c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98" t="s">
        <v>124</v>
      </c>
      <c r="AZ107" s="138"/>
      <c r="BA107" s="138"/>
      <c r="BB107" s="138"/>
      <c r="BC107" s="138"/>
      <c r="BD107" s="138"/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98" t="s">
        <v>86</v>
      </c>
      <c r="BK107" s="138"/>
      <c r="BL107" s="138"/>
      <c r="BM107" s="138"/>
    </row>
    <row r="108" s="1" customFormat="1">
      <c r="B108" s="37"/>
      <c r="C108" s="38"/>
      <c r="D108" s="38"/>
      <c r="E108" s="38"/>
      <c r="F108" s="38"/>
      <c r="G108" s="38"/>
      <c r="H108" s="38"/>
      <c r="I108" s="138"/>
      <c r="J108" s="38"/>
      <c r="K108" s="38"/>
      <c r="L108" s="42"/>
    </row>
    <row r="109" s="1" customFormat="1" ht="29.28" customHeight="1">
      <c r="B109" s="37"/>
      <c r="C109" s="200" t="s">
        <v>125</v>
      </c>
      <c r="D109" s="180"/>
      <c r="E109" s="180"/>
      <c r="F109" s="180"/>
      <c r="G109" s="180"/>
      <c r="H109" s="180"/>
      <c r="I109" s="181"/>
      <c r="J109" s="201">
        <f>ROUND(J96+J101,2)</f>
        <v>0</v>
      </c>
      <c r="K109" s="180"/>
      <c r="L109" s="42"/>
    </row>
    <row r="110" s="1" customFormat="1" ht="6.96" customHeight="1">
      <c r="B110" s="60"/>
      <c r="C110" s="61"/>
      <c r="D110" s="61"/>
      <c r="E110" s="61"/>
      <c r="F110" s="61"/>
      <c r="G110" s="61"/>
      <c r="H110" s="61"/>
      <c r="I110" s="174"/>
      <c r="J110" s="61"/>
      <c r="K110" s="61"/>
      <c r="L110" s="42"/>
    </row>
    <row r="114" s="1" customFormat="1" ht="6.96" customHeight="1">
      <c r="B114" s="62"/>
      <c r="C114" s="63"/>
      <c r="D114" s="63"/>
      <c r="E114" s="63"/>
      <c r="F114" s="63"/>
      <c r="G114" s="63"/>
      <c r="H114" s="63"/>
      <c r="I114" s="177"/>
      <c r="J114" s="63"/>
      <c r="K114" s="63"/>
      <c r="L114" s="42"/>
    </row>
    <row r="115" s="1" customFormat="1" ht="24.96" customHeight="1">
      <c r="B115" s="37"/>
      <c r="C115" s="22" t="s">
        <v>126</v>
      </c>
      <c r="D115" s="38"/>
      <c r="E115" s="38"/>
      <c r="F115" s="38"/>
      <c r="G115" s="38"/>
      <c r="H115" s="38"/>
      <c r="I115" s="138"/>
      <c r="J115" s="38"/>
      <c r="K115" s="38"/>
      <c r="L115" s="42"/>
    </row>
    <row r="116" s="1" customFormat="1" ht="6.96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="1" customFormat="1" ht="12" customHeight="1">
      <c r="B117" s="37"/>
      <c r="C117" s="31" t="s">
        <v>17</v>
      </c>
      <c r="D117" s="38"/>
      <c r="E117" s="38"/>
      <c r="F117" s="38"/>
      <c r="G117" s="38"/>
      <c r="H117" s="38"/>
      <c r="I117" s="138"/>
      <c r="J117" s="38"/>
      <c r="K117" s="38"/>
      <c r="L117" s="42"/>
    </row>
    <row r="118" s="1" customFormat="1" ht="16.5" customHeight="1">
      <c r="B118" s="37"/>
      <c r="C118" s="38"/>
      <c r="D118" s="38"/>
      <c r="E118" s="178" t="str">
        <f>E7</f>
        <v>Garáž č. 436/3 a přilehlý pozemek č. 436/2</v>
      </c>
      <c r="F118" s="31"/>
      <c r="G118" s="31"/>
      <c r="H118" s="31"/>
      <c r="I118" s="138"/>
      <c r="J118" s="38"/>
      <c r="K118" s="38"/>
      <c r="L118" s="42"/>
    </row>
    <row r="119" s="1" customFormat="1" ht="12" customHeight="1">
      <c r="B119" s="37"/>
      <c r="C119" s="31" t="s">
        <v>103</v>
      </c>
      <c r="D119" s="38"/>
      <c r="E119" s="38"/>
      <c r="F119" s="38"/>
      <c r="G119" s="38"/>
      <c r="H119" s="38"/>
      <c r="I119" s="138"/>
      <c r="J119" s="38"/>
      <c r="K119" s="38"/>
      <c r="L119" s="42"/>
    </row>
    <row r="120" s="1" customFormat="1" ht="16.5" customHeight="1">
      <c r="B120" s="37"/>
      <c r="C120" s="38"/>
      <c r="D120" s="38"/>
      <c r="E120" s="70" t="str">
        <f>E9</f>
        <v>05 - Vedlejší náklady</v>
      </c>
      <c r="F120" s="38"/>
      <c r="G120" s="38"/>
      <c r="H120" s="38"/>
      <c r="I120" s="138"/>
      <c r="J120" s="38"/>
      <c r="K120" s="38"/>
      <c r="L120" s="42"/>
    </row>
    <row r="121" s="1" customFormat="1" ht="6.96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="1" customFormat="1" ht="12" customHeight="1">
      <c r="B122" s="37"/>
      <c r="C122" s="31" t="s">
        <v>21</v>
      </c>
      <c r="D122" s="38"/>
      <c r="E122" s="38"/>
      <c r="F122" s="26" t="str">
        <f>F12</f>
        <v xml:space="preserve"> </v>
      </c>
      <c r="G122" s="38"/>
      <c r="H122" s="38"/>
      <c r="I122" s="141" t="s">
        <v>23</v>
      </c>
      <c r="J122" s="73" t="str">
        <f>IF(J12="","",J12)</f>
        <v>20. 5. 2019</v>
      </c>
      <c r="K122" s="38"/>
      <c r="L122" s="42"/>
    </row>
    <row r="123" s="1" customFormat="1" ht="6.96" customHeight="1">
      <c r="B123" s="37"/>
      <c r="C123" s="38"/>
      <c r="D123" s="38"/>
      <c r="E123" s="38"/>
      <c r="F123" s="38"/>
      <c r="G123" s="38"/>
      <c r="H123" s="38"/>
      <c r="I123" s="138"/>
      <c r="J123" s="38"/>
      <c r="K123" s="38"/>
      <c r="L123" s="42"/>
    </row>
    <row r="124" s="1" customFormat="1" ht="27.9" customHeight="1">
      <c r="B124" s="37"/>
      <c r="C124" s="31" t="s">
        <v>25</v>
      </c>
      <c r="D124" s="38"/>
      <c r="E124" s="38"/>
      <c r="F124" s="26" t="str">
        <f>E15</f>
        <v>Muzeum Hlučínska</v>
      </c>
      <c r="G124" s="38"/>
      <c r="H124" s="38"/>
      <c r="I124" s="141" t="s">
        <v>31</v>
      </c>
      <c r="J124" s="35" t="str">
        <f>E21</f>
        <v>Ing. arch. Pavel Ksenič</v>
      </c>
      <c r="K124" s="38"/>
      <c r="L124" s="42"/>
    </row>
    <row r="125" s="1" customFormat="1" ht="15.15" customHeight="1">
      <c r="B125" s="37"/>
      <c r="C125" s="31" t="s">
        <v>29</v>
      </c>
      <c r="D125" s="38"/>
      <c r="E125" s="38"/>
      <c r="F125" s="26" t="str">
        <f>IF(E18="","",E18)</f>
        <v>Vyplň údaj</v>
      </c>
      <c r="G125" s="38"/>
      <c r="H125" s="38"/>
      <c r="I125" s="141" t="s">
        <v>34</v>
      </c>
      <c r="J125" s="35" t="str">
        <f>E24</f>
        <v>Ladislav Pekárek</v>
      </c>
      <c r="K125" s="38"/>
      <c r="L125" s="42"/>
    </row>
    <row r="126" s="1" customFormat="1" ht="10.32" customHeight="1">
      <c r="B126" s="37"/>
      <c r="C126" s="38"/>
      <c r="D126" s="38"/>
      <c r="E126" s="38"/>
      <c r="F126" s="38"/>
      <c r="G126" s="38"/>
      <c r="H126" s="38"/>
      <c r="I126" s="138"/>
      <c r="J126" s="38"/>
      <c r="K126" s="38"/>
      <c r="L126" s="42"/>
    </row>
    <row r="127" s="9" customFormat="1" ht="29.28" customHeight="1">
      <c r="B127" s="202"/>
      <c r="C127" s="203" t="s">
        <v>127</v>
      </c>
      <c r="D127" s="204" t="s">
        <v>63</v>
      </c>
      <c r="E127" s="204" t="s">
        <v>59</v>
      </c>
      <c r="F127" s="204" t="s">
        <v>60</v>
      </c>
      <c r="G127" s="204" t="s">
        <v>128</v>
      </c>
      <c r="H127" s="204" t="s">
        <v>129</v>
      </c>
      <c r="I127" s="205" t="s">
        <v>130</v>
      </c>
      <c r="J127" s="204" t="s">
        <v>110</v>
      </c>
      <c r="K127" s="206" t="s">
        <v>131</v>
      </c>
      <c r="L127" s="207"/>
      <c r="M127" s="94" t="s">
        <v>1</v>
      </c>
      <c r="N127" s="95" t="s">
        <v>42</v>
      </c>
      <c r="O127" s="95" t="s">
        <v>132</v>
      </c>
      <c r="P127" s="95" t="s">
        <v>133</v>
      </c>
      <c r="Q127" s="95" t="s">
        <v>134</v>
      </c>
      <c r="R127" s="95" t="s">
        <v>135</v>
      </c>
      <c r="S127" s="95" t="s">
        <v>136</v>
      </c>
      <c r="T127" s="96" t="s">
        <v>137</v>
      </c>
    </row>
    <row r="128" s="1" customFormat="1" ht="22.8" customHeight="1">
      <c r="B128" s="37"/>
      <c r="C128" s="101" t="s">
        <v>138</v>
      </c>
      <c r="D128" s="38"/>
      <c r="E128" s="38"/>
      <c r="F128" s="38"/>
      <c r="G128" s="38"/>
      <c r="H128" s="38"/>
      <c r="I128" s="138"/>
      <c r="J128" s="208">
        <f>BK128</f>
        <v>0</v>
      </c>
      <c r="K128" s="38"/>
      <c r="L128" s="42"/>
      <c r="M128" s="97"/>
      <c r="N128" s="98"/>
      <c r="O128" s="98"/>
      <c r="P128" s="209">
        <f>P129+P131</f>
        <v>0</v>
      </c>
      <c r="Q128" s="98"/>
      <c r="R128" s="209">
        <f>R129+R131</f>
        <v>0</v>
      </c>
      <c r="S128" s="98"/>
      <c r="T128" s="210">
        <f>T129+T131</f>
        <v>0</v>
      </c>
      <c r="AT128" s="16" t="s">
        <v>77</v>
      </c>
      <c r="AU128" s="16" t="s">
        <v>112</v>
      </c>
      <c r="BK128" s="211">
        <f>BK129+BK131</f>
        <v>0</v>
      </c>
    </row>
    <row r="129" s="10" customFormat="1" ht="25.92" customHeight="1">
      <c r="B129" s="212"/>
      <c r="C129" s="213"/>
      <c r="D129" s="214" t="s">
        <v>77</v>
      </c>
      <c r="E129" s="215" t="s">
        <v>1091</v>
      </c>
      <c r="F129" s="215" t="s">
        <v>1092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</f>
        <v>0</v>
      </c>
      <c r="Q129" s="220"/>
      <c r="R129" s="221">
        <f>R130</f>
        <v>0</v>
      </c>
      <c r="S129" s="220"/>
      <c r="T129" s="222">
        <f>T130</f>
        <v>0</v>
      </c>
      <c r="AR129" s="223" t="s">
        <v>162</v>
      </c>
      <c r="AT129" s="224" t="s">
        <v>77</v>
      </c>
      <c r="AU129" s="224" t="s">
        <v>78</v>
      </c>
      <c r="AY129" s="223" t="s">
        <v>140</v>
      </c>
      <c r="BK129" s="225">
        <f>BK130</f>
        <v>0</v>
      </c>
    </row>
    <row r="130" s="1" customFormat="1" ht="16.5" customHeight="1">
      <c r="B130" s="37"/>
      <c r="C130" s="226" t="s">
        <v>86</v>
      </c>
      <c r="D130" s="226" t="s">
        <v>141</v>
      </c>
      <c r="E130" s="227" t="s">
        <v>1093</v>
      </c>
      <c r="F130" s="228" t="s">
        <v>1092</v>
      </c>
      <c r="G130" s="229" t="s">
        <v>1094</v>
      </c>
      <c r="H130" s="230">
        <v>1</v>
      </c>
      <c r="I130" s="231"/>
      <c r="J130" s="232">
        <f>ROUND(I130*H130,2)</f>
        <v>0</v>
      </c>
      <c r="K130" s="228" t="s">
        <v>145</v>
      </c>
      <c r="L130" s="42"/>
      <c r="M130" s="233" t="s">
        <v>1</v>
      </c>
      <c r="N130" s="234" t="s">
        <v>43</v>
      </c>
      <c r="O130" s="85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AR130" s="237" t="s">
        <v>1095</v>
      </c>
      <c r="AT130" s="237" t="s">
        <v>141</v>
      </c>
      <c r="AU130" s="237" t="s">
        <v>86</v>
      </c>
      <c r="AY130" s="16" t="s">
        <v>140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6" t="s">
        <v>86</v>
      </c>
      <c r="BK130" s="238">
        <f>ROUND(I130*H130,2)</f>
        <v>0</v>
      </c>
      <c r="BL130" s="16" t="s">
        <v>1095</v>
      </c>
      <c r="BM130" s="237" t="s">
        <v>1096</v>
      </c>
    </row>
    <row r="131" s="10" customFormat="1" ht="25.92" customHeight="1">
      <c r="B131" s="212"/>
      <c r="C131" s="213"/>
      <c r="D131" s="214" t="s">
        <v>77</v>
      </c>
      <c r="E131" s="215" t="s">
        <v>1097</v>
      </c>
      <c r="F131" s="215" t="s">
        <v>117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P132</f>
        <v>0</v>
      </c>
      <c r="Q131" s="220"/>
      <c r="R131" s="221">
        <f>R132</f>
        <v>0</v>
      </c>
      <c r="S131" s="220"/>
      <c r="T131" s="222">
        <f>T132</f>
        <v>0</v>
      </c>
      <c r="AR131" s="223" t="s">
        <v>162</v>
      </c>
      <c r="AT131" s="224" t="s">
        <v>77</v>
      </c>
      <c r="AU131" s="224" t="s">
        <v>78</v>
      </c>
      <c r="AY131" s="223" t="s">
        <v>140</v>
      </c>
      <c r="BK131" s="225">
        <f>BK132</f>
        <v>0</v>
      </c>
    </row>
    <row r="132" s="1" customFormat="1" ht="16.5" customHeight="1">
      <c r="B132" s="37"/>
      <c r="C132" s="226" t="s">
        <v>88</v>
      </c>
      <c r="D132" s="226" t="s">
        <v>141</v>
      </c>
      <c r="E132" s="227" t="s">
        <v>1098</v>
      </c>
      <c r="F132" s="228" t="s">
        <v>117</v>
      </c>
      <c r="G132" s="229" t="s">
        <v>1094</v>
      </c>
      <c r="H132" s="230">
        <v>1</v>
      </c>
      <c r="I132" s="231"/>
      <c r="J132" s="232">
        <f>ROUND(I132*H132,2)</f>
        <v>0</v>
      </c>
      <c r="K132" s="228" t="s">
        <v>145</v>
      </c>
      <c r="L132" s="42"/>
      <c r="M132" s="298" t="s">
        <v>1</v>
      </c>
      <c r="N132" s="299" t="s">
        <v>43</v>
      </c>
      <c r="O132" s="300"/>
      <c r="P132" s="301">
        <f>O132*H132</f>
        <v>0</v>
      </c>
      <c r="Q132" s="301">
        <v>0</v>
      </c>
      <c r="R132" s="301">
        <f>Q132*H132</f>
        <v>0</v>
      </c>
      <c r="S132" s="301">
        <v>0</v>
      </c>
      <c r="T132" s="302">
        <f>S132*H132</f>
        <v>0</v>
      </c>
      <c r="AR132" s="237" t="s">
        <v>1095</v>
      </c>
      <c r="AT132" s="237" t="s">
        <v>141</v>
      </c>
      <c r="AU132" s="237" t="s">
        <v>86</v>
      </c>
      <c r="AY132" s="16" t="s">
        <v>140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6" t="s">
        <v>86</v>
      </c>
      <c r="BK132" s="238">
        <f>ROUND(I132*H132,2)</f>
        <v>0</v>
      </c>
      <c r="BL132" s="16" t="s">
        <v>1095</v>
      </c>
      <c r="BM132" s="237" t="s">
        <v>1099</v>
      </c>
    </row>
    <row r="133" s="1" customFormat="1" ht="6.96" customHeight="1">
      <c r="B133" s="60"/>
      <c r="C133" s="61"/>
      <c r="D133" s="61"/>
      <c r="E133" s="61"/>
      <c r="F133" s="61"/>
      <c r="G133" s="61"/>
      <c r="H133" s="61"/>
      <c r="I133" s="174"/>
      <c r="J133" s="61"/>
      <c r="K133" s="61"/>
      <c r="L133" s="42"/>
    </row>
  </sheetData>
  <sheetProtection sheet="1" autoFilter="0" formatColumns="0" formatRows="0" objects="1" scenarios="1" spinCount="100000" saltValue="c+Fvuv6sev5d3VxgLCBZBe957Kc+eceR4mtWYd+2nuBj7KBXr3le4q3VnZi4Ac9m47dS7ssjzuWFe1NKvGKNVg==" hashValue="CXRfNsZOHM3flLM8Un0PYBXlMLwxD7vh+a3YgbJQkEmizhAFBdae9+EWt6TBGdTh6XHTdMTSM4GhM9d74LH9QA==" algorithmName="SHA-512" password="CC35"/>
  <autoFilter ref="C127:K132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PC_Dela\Ladislav</dc:creator>
  <cp:lastModifiedBy>PC_Dela\Ladislav</cp:lastModifiedBy>
  <dcterms:created xsi:type="dcterms:W3CDTF">2019-05-20T14:24:37Z</dcterms:created>
  <dcterms:modified xsi:type="dcterms:W3CDTF">2019-05-20T14:24:48Z</dcterms:modified>
</cp:coreProperties>
</file>